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ЭтаКнига" defaultThemeVersion="124226"/>
  <mc:AlternateContent xmlns:mc="http://schemas.openxmlformats.org/markup-compatibility/2006">
    <mc:Choice Requires="x15">
      <x15ac:absPath xmlns:x15ac="http://schemas.microsoft.com/office/spreadsheetml/2010/11/ac" url="\\192.168.0.8\net$\3.Бюджетный отдел\Исполнение за 2024 год\"/>
    </mc:Choice>
  </mc:AlternateContent>
  <xr:revisionPtr revIDLastSave="0" documentId="13_ncr:1_{CCB255E9-02FA-4BB9-A07C-4BC1C9F3E120}" xr6:coauthVersionLast="47" xr6:coauthVersionMax="47" xr10:uidLastSave="{00000000-0000-0000-0000-000000000000}"/>
  <bookViews>
    <workbookView xWindow="-110" yWindow="-110" windowWidth="19420" windowHeight="10420" activeTab="1" xr2:uid="{00000000-000D-0000-FFFF-FFFF00000000}"/>
  </bookViews>
  <sheets>
    <sheet name="Прил.4-2024г.  " sheetId="17" r:id="rId1"/>
    <sheet name="Прил.2-2024г." sheetId="12" r:id="rId2"/>
    <sheet name="Прил.3 кратко" sheetId="25" r:id="rId3"/>
    <sheet name="Прил.4,-2024г." sheetId="8" r:id="rId4"/>
    <sheet name="СРАВНЕНИЕ1" sheetId="24" state="hidden" r:id="rId5"/>
  </sheets>
  <definedNames>
    <definedName name="_xlnm._FilterDatabase" localSheetId="1" hidden="1">'Прил.2-2024г.'!$A$9:$H$821</definedName>
    <definedName name="_xlnm._FilterDatabase" localSheetId="2" hidden="1">'Прил.3 кратко'!$A$8:$H$705</definedName>
    <definedName name="_xlnm._FilterDatabase" localSheetId="0" hidden="1">'Прил.4-2024г.  '!$A$9:$H$772</definedName>
    <definedName name="_xlnm._FilterDatabase" localSheetId="4" hidden="1">СРАВНЕНИЕ1!$A$7:$G$522</definedName>
  </definedNames>
  <calcPr calcId="191029"/>
</workbook>
</file>

<file path=xl/calcChain.xml><?xml version="1.0" encoding="utf-8"?>
<calcChain xmlns="http://schemas.openxmlformats.org/spreadsheetml/2006/main">
  <c r="I126" i="12" l="1"/>
  <c r="H125" i="12"/>
  <c r="G125" i="12"/>
  <c r="I17" i="12"/>
  <c r="I19" i="12"/>
  <c r="I21" i="12"/>
  <c r="I27" i="12"/>
  <c r="I30" i="12"/>
  <c r="I31" i="12"/>
  <c r="I32" i="12"/>
  <c r="I37" i="12"/>
  <c r="I39" i="12"/>
  <c r="I41" i="12"/>
  <c r="I45" i="12"/>
  <c r="I49" i="12"/>
  <c r="I53" i="12"/>
  <c r="I57" i="12"/>
  <c r="I61" i="12"/>
  <c r="I62" i="12"/>
  <c r="I63" i="12"/>
  <c r="I65" i="12"/>
  <c r="I68" i="12"/>
  <c r="I70" i="12"/>
  <c r="I74" i="12"/>
  <c r="I77" i="12"/>
  <c r="I79" i="12"/>
  <c r="I82" i="12"/>
  <c r="I84" i="12"/>
  <c r="I86" i="12"/>
  <c r="I88" i="12"/>
  <c r="I90" i="12"/>
  <c r="I92" i="12"/>
  <c r="I97" i="12"/>
  <c r="I98" i="12"/>
  <c r="I104" i="12"/>
  <c r="I106" i="12"/>
  <c r="I108" i="12"/>
  <c r="I111" i="12"/>
  <c r="I113" i="12"/>
  <c r="I115" i="12"/>
  <c r="I117" i="12"/>
  <c r="I122" i="12"/>
  <c r="I128" i="12"/>
  <c r="I136" i="12"/>
  <c r="I143" i="12"/>
  <c r="I145" i="12"/>
  <c r="I150" i="12"/>
  <c r="I154" i="12"/>
  <c r="I159" i="12"/>
  <c r="I162" i="12"/>
  <c r="I167" i="12"/>
  <c r="I175" i="12"/>
  <c r="I177" i="12"/>
  <c r="I179" i="12"/>
  <c r="I185" i="12"/>
  <c r="I187" i="12"/>
  <c r="I190" i="12"/>
  <c r="I193" i="12"/>
  <c r="I195" i="12"/>
  <c r="I196" i="12"/>
  <c r="I198" i="12"/>
  <c r="I203" i="12"/>
  <c r="I205" i="12"/>
  <c r="I208" i="12"/>
  <c r="I212" i="12"/>
  <c r="I214" i="12"/>
  <c r="I234" i="12"/>
  <c r="I235" i="12"/>
  <c r="I237" i="12"/>
  <c r="I242" i="12"/>
  <c r="I250" i="12"/>
  <c r="I253" i="12"/>
  <c r="I255" i="12"/>
  <c r="I260" i="12"/>
  <c r="I262" i="12"/>
  <c r="I264" i="12"/>
  <c r="I266" i="12"/>
  <c r="I269" i="12"/>
  <c r="I271" i="12"/>
  <c r="I275" i="12"/>
  <c r="I282" i="12"/>
  <c r="I283" i="12"/>
  <c r="I286" i="12"/>
  <c r="I290" i="12"/>
  <c r="I291" i="12"/>
  <c r="I292" i="12"/>
  <c r="I294" i="12"/>
  <c r="I296" i="12"/>
  <c r="I302" i="12"/>
  <c r="I307" i="12"/>
  <c r="I309" i="12"/>
  <c r="I311" i="12"/>
  <c r="I317" i="12"/>
  <c r="I320" i="12"/>
  <c r="I331" i="12"/>
  <c r="I332" i="12"/>
  <c r="I334" i="12"/>
  <c r="I335" i="12"/>
  <c r="I342" i="12"/>
  <c r="I344" i="12"/>
  <c r="I346" i="12"/>
  <c r="I352" i="12"/>
  <c r="I354" i="12"/>
  <c r="I357" i="12"/>
  <c r="I359" i="12"/>
  <c r="I367" i="12"/>
  <c r="I374" i="12"/>
  <c r="I377" i="12"/>
  <c r="I378" i="12"/>
  <c r="I380" i="12"/>
  <c r="I381" i="12"/>
  <c r="I387" i="12"/>
  <c r="I392" i="12"/>
  <c r="I393" i="12"/>
  <c r="I395" i="12"/>
  <c r="I396" i="12"/>
  <c r="I398" i="12"/>
  <c r="I399" i="12"/>
  <c r="I401" i="12"/>
  <c r="I403" i="12"/>
  <c r="I405" i="12"/>
  <c r="I408" i="12"/>
  <c r="I410" i="12"/>
  <c r="I411" i="12"/>
  <c r="I416" i="12"/>
  <c r="I427" i="12"/>
  <c r="I431" i="12"/>
  <c r="I436" i="12"/>
  <c r="I444" i="12"/>
  <c r="I446" i="12"/>
  <c r="I452" i="12"/>
  <c r="I458" i="12"/>
  <c r="I460" i="12"/>
  <c r="I462" i="12"/>
  <c r="I466" i="12"/>
  <c r="I467" i="12"/>
  <c r="I472" i="12"/>
  <c r="I478" i="12"/>
  <c r="I480" i="12"/>
  <c r="I482" i="12"/>
  <c r="I484" i="12"/>
  <c r="I489" i="12"/>
  <c r="I491" i="12"/>
  <c r="I493" i="12"/>
  <c r="I495" i="12"/>
  <c r="I497" i="12"/>
  <c r="I500" i="12"/>
  <c r="I502" i="12"/>
  <c r="I508" i="12"/>
  <c r="I514" i="12"/>
  <c r="I516" i="12"/>
  <c r="I521" i="12"/>
  <c r="I523" i="12"/>
  <c r="I525" i="12"/>
  <c r="I527" i="12"/>
  <c r="I529" i="12"/>
  <c r="I531" i="12"/>
  <c r="I535" i="12"/>
  <c r="I538" i="12"/>
  <c r="I540" i="12"/>
  <c r="I544" i="12"/>
  <c r="I546" i="12"/>
  <c r="I548" i="12"/>
  <c r="I550" i="12"/>
  <c r="I552" i="12"/>
  <c r="I558" i="12"/>
  <c r="I563" i="12"/>
  <c r="I564" i="12"/>
  <c r="I566" i="12"/>
  <c r="I567" i="12"/>
  <c r="I569" i="12"/>
  <c r="I571" i="12"/>
  <c r="I574" i="12"/>
  <c r="I576" i="12"/>
  <c r="I578" i="12"/>
  <c r="I580" i="12"/>
  <c r="I581" i="12"/>
  <c r="I583" i="12"/>
  <c r="I585" i="12"/>
  <c r="I587" i="12"/>
  <c r="I592" i="12"/>
  <c r="I594" i="12"/>
  <c r="I596" i="12"/>
  <c r="I598" i="12"/>
  <c r="I600" i="12"/>
  <c r="I602" i="12"/>
  <c r="I604" i="12"/>
  <c r="I607" i="12"/>
  <c r="I609" i="12"/>
  <c r="I611" i="12"/>
  <c r="I614" i="12"/>
  <c r="I616" i="12"/>
  <c r="I621" i="12"/>
  <c r="I624" i="12"/>
  <c r="I626" i="12"/>
  <c r="I627" i="12"/>
  <c r="I629" i="12"/>
  <c r="I631" i="12"/>
  <c r="I633" i="12"/>
  <c r="I636" i="12"/>
  <c r="I640" i="12"/>
  <c r="I642" i="12"/>
  <c r="I644" i="12"/>
  <c r="I646" i="12"/>
  <c r="I649" i="12"/>
  <c r="I650" i="12"/>
  <c r="I652" i="12"/>
  <c r="I653" i="12"/>
  <c r="I655" i="12"/>
  <c r="I656" i="12"/>
  <c r="I657" i="12"/>
  <c r="I661" i="12"/>
  <c r="I664" i="12"/>
  <c r="I668" i="12"/>
  <c r="I670" i="12"/>
  <c r="I673" i="12"/>
  <c r="I675" i="12"/>
  <c r="I676" i="12"/>
  <c r="I677" i="12"/>
  <c r="I685" i="12"/>
  <c r="I687" i="12"/>
  <c r="I692" i="12"/>
  <c r="I694" i="12"/>
  <c r="I696" i="12"/>
  <c r="I698" i="12"/>
  <c r="I702" i="12"/>
  <c r="I710" i="12"/>
  <c r="I713" i="12"/>
  <c r="I717" i="12"/>
  <c r="I723" i="12"/>
  <c r="I725" i="12"/>
  <c r="I727" i="12"/>
  <c r="I729" i="12"/>
  <c r="I733" i="12"/>
  <c r="I736" i="12"/>
  <c r="I738" i="12"/>
  <c r="I740" i="12"/>
  <c r="I741" i="12"/>
  <c r="I743" i="12"/>
  <c r="I747" i="12"/>
  <c r="I749" i="12"/>
  <c r="I751" i="12"/>
  <c r="I756" i="12"/>
  <c r="I758" i="12"/>
  <c r="I760" i="12"/>
  <c r="I762" i="12"/>
  <c r="I764" i="12"/>
  <c r="I769" i="12"/>
  <c r="I775" i="12"/>
  <c r="I781" i="12"/>
  <c r="I783" i="12"/>
  <c r="I784" i="12"/>
  <c r="I788" i="12"/>
  <c r="I796" i="12"/>
  <c r="I797" i="12"/>
  <c r="I799" i="12"/>
  <c r="I811" i="12"/>
  <c r="I812" i="12"/>
  <c r="I813" i="12"/>
  <c r="I816" i="12"/>
  <c r="I820" i="12"/>
  <c r="H819" i="12"/>
  <c r="H817" i="12" s="1"/>
  <c r="H815" i="12"/>
  <c r="H814" i="12" s="1"/>
  <c r="H810" i="12"/>
  <c r="H809" i="12" s="1"/>
  <c r="H804" i="12"/>
  <c r="H803" i="12" s="1"/>
  <c r="H802" i="12" s="1"/>
  <c r="H801" i="12" s="1"/>
  <c r="H800" i="12" s="1"/>
  <c r="H798" i="12"/>
  <c r="H795" i="12"/>
  <c r="H793" i="12"/>
  <c r="H787" i="12"/>
  <c r="H785" i="12"/>
  <c r="H782" i="12"/>
  <c r="H780" i="12"/>
  <c r="H774" i="12"/>
  <c r="H772" i="12"/>
  <c r="H768" i="12"/>
  <c r="H767" i="12" s="1"/>
  <c r="H763" i="12"/>
  <c r="H761" i="12"/>
  <c r="H759" i="12"/>
  <c r="H757" i="12"/>
  <c r="H755" i="12"/>
  <c r="H752" i="12"/>
  <c r="H750" i="12"/>
  <c r="H748" i="12"/>
  <c r="H746" i="12"/>
  <c r="H744" i="12"/>
  <c r="H742" i="12"/>
  <c r="H739" i="12"/>
  <c r="H737" i="12"/>
  <c r="H735" i="12"/>
  <c r="H732" i="12"/>
  <c r="H728" i="12"/>
  <c r="H726" i="12"/>
  <c r="H724" i="12"/>
  <c r="H722" i="12"/>
  <c r="H716" i="12"/>
  <c r="H714" i="12"/>
  <c r="H712" i="12"/>
  <c r="H709" i="12"/>
  <c r="H708" i="12" s="1"/>
  <c r="H703" i="12"/>
  <c r="H701" i="12"/>
  <c r="H697" i="12"/>
  <c r="H695" i="12"/>
  <c r="H693" i="12"/>
  <c r="H691" i="12"/>
  <c r="H686" i="12"/>
  <c r="H684" i="12"/>
  <c r="H678" i="12"/>
  <c r="H674" i="12"/>
  <c r="H672" i="12"/>
  <c r="H669" i="12"/>
  <c r="H667" i="12"/>
  <c r="H663" i="12"/>
  <c r="H662" i="12" s="1"/>
  <c r="H660" i="12"/>
  <c r="H659" i="12" s="1"/>
  <c r="H654" i="12"/>
  <c r="H651" i="12"/>
  <c r="H648" i="12"/>
  <c r="H645" i="12"/>
  <c r="H643" i="12"/>
  <c r="H641" i="12"/>
  <c r="H639" i="12"/>
  <c r="H637" i="12"/>
  <c r="H635" i="12"/>
  <c r="H632" i="12"/>
  <c r="H630" i="12"/>
  <c r="H628" i="12"/>
  <c r="H625" i="12"/>
  <c r="H623" i="12"/>
  <c r="H620" i="12"/>
  <c r="H619" i="12" s="1"/>
  <c r="H615" i="12"/>
  <c r="H613" i="12"/>
  <c r="H610" i="12"/>
  <c r="H608" i="12"/>
  <c r="H606" i="12"/>
  <c r="H603" i="12"/>
  <c r="H601" i="12"/>
  <c r="H599" i="12"/>
  <c r="H597" i="12"/>
  <c r="H595" i="12"/>
  <c r="H593" i="12"/>
  <c r="H591" i="12"/>
  <c r="H586" i="12"/>
  <c r="H584" i="12"/>
  <c r="H582" i="12"/>
  <c r="H579" i="12"/>
  <c r="H577" i="12"/>
  <c r="H575" i="12"/>
  <c r="H573" i="12"/>
  <c r="H570" i="12"/>
  <c r="H568" i="12"/>
  <c r="H565" i="12"/>
  <c r="H562" i="12"/>
  <c r="H557" i="12"/>
  <c r="H554" i="12"/>
  <c r="H553" i="12" s="1"/>
  <c r="H551" i="12"/>
  <c r="H549" i="12"/>
  <c r="H547" i="12"/>
  <c r="H545" i="12"/>
  <c r="H543" i="12"/>
  <c r="H541" i="12"/>
  <c r="H539" i="12"/>
  <c r="H537" i="12"/>
  <c r="H534" i="12"/>
  <c r="H532" i="12"/>
  <c r="H530" i="12"/>
  <c r="H528" i="12"/>
  <c r="H526" i="12"/>
  <c r="H524" i="12"/>
  <c r="H522" i="12"/>
  <c r="H520" i="12"/>
  <c r="H515" i="12"/>
  <c r="H513" i="12"/>
  <c r="H510" i="12"/>
  <c r="H509" i="12" s="1"/>
  <c r="H507" i="12"/>
  <c r="H506" i="12" s="1"/>
  <c r="H505" i="12" s="1"/>
  <c r="H503" i="12"/>
  <c r="H501" i="12"/>
  <c r="H499" i="12"/>
  <c r="H496" i="12"/>
  <c r="H494" i="12"/>
  <c r="H492" i="12"/>
  <c r="H490" i="12"/>
  <c r="H488" i="12"/>
  <c r="H485" i="12"/>
  <c r="H483" i="12"/>
  <c r="H481" i="12"/>
  <c r="H479" i="12"/>
  <c r="H477" i="12"/>
  <c r="H471" i="12"/>
  <c r="H470" i="12" s="1"/>
  <c r="H464" i="12"/>
  <c r="H463" i="12" s="1"/>
  <c r="H461" i="12"/>
  <c r="H459" i="12"/>
  <c r="H457" i="12"/>
  <c r="H451" i="12"/>
  <c r="H449" i="12"/>
  <c r="H447" i="12"/>
  <c r="H445" i="12"/>
  <c r="H443" i="12"/>
  <c r="H439" i="12"/>
  <c r="H435" i="12"/>
  <c r="H430" i="12"/>
  <c r="H426" i="12"/>
  <c r="H425" i="12" s="1"/>
  <c r="H420" i="12"/>
  <c r="H419" i="12" s="1"/>
  <c r="H415" i="12"/>
  <c r="H409" i="12"/>
  <c r="H407" i="12"/>
  <c r="H404" i="12"/>
  <c r="H402" i="12"/>
  <c r="H400" i="12"/>
  <c r="H397" i="12"/>
  <c r="H394" i="12"/>
  <c r="H389" i="12"/>
  <c r="H386" i="12"/>
  <c r="H379" i="12"/>
  <c r="H376" i="12"/>
  <c r="H373" i="12"/>
  <c r="H368" i="12"/>
  <c r="H366" i="12"/>
  <c r="H363" i="12"/>
  <c r="H358" i="12"/>
  <c r="H356" i="12"/>
  <c r="H353" i="12"/>
  <c r="H351" i="12"/>
  <c r="H349" i="12"/>
  <c r="H345" i="12"/>
  <c r="H343" i="12"/>
  <c r="H341" i="12"/>
  <c r="H339" i="12"/>
  <c r="H336" i="12"/>
  <c r="H333" i="12"/>
  <c r="H330" i="12"/>
  <c r="H325" i="12"/>
  <c r="H319" i="12"/>
  <c r="H316" i="12"/>
  <c r="H315" i="12" s="1"/>
  <c r="H310" i="12"/>
  <c r="H308" i="12"/>
  <c r="H306" i="12"/>
  <c r="H301" i="12"/>
  <c r="H295" i="12"/>
  <c r="H293" i="12"/>
  <c r="H289" i="12"/>
  <c r="H285" i="12"/>
  <c r="H281" i="12"/>
  <c r="H276" i="12"/>
  <c r="H274" i="12"/>
  <c r="H272" i="12"/>
  <c r="H270" i="12"/>
  <c r="H268" i="12"/>
  <c r="H265" i="12"/>
  <c r="H263" i="12"/>
  <c r="H261" i="12"/>
  <c r="H259" i="12"/>
  <c r="H257" i="12"/>
  <c r="H254" i="12"/>
  <c r="H252" i="12"/>
  <c r="H249" i="12"/>
  <c r="H245" i="12"/>
  <c r="H243" i="12"/>
  <c r="H241" i="12"/>
  <c r="H236" i="12"/>
  <c r="H233" i="12"/>
  <c r="H231" i="12"/>
  <c r="H228" i="12"/>
  <c r="H226" i="12"/>
  <c r="H223" i="12"/>
  <c r="H220" i="12"/>
  <c r="H218" i="12"/>
  <c r="H215" i="12"/>
  <c r="H213" i="12"/>
  <c r="H211" i="12"/>
  <c r="H209" i="12"/>
  <c r="H207" i="12"/>
  <c r="H204" i="12"/>
  <c r="H202" i="12"/>
  <c r="H197" i="12"/>
  <c r="H194" i="12"/>
  <c r="H192" i="12"/>
  <c r="H188" i="12"/>
  <c r="H186" i="12"/>
  <c r="H184" i="12"/>
  <c r="H178" i="12"/>
  <c r="H176" i="12"/>
  <c r="H174" i="12"/>
  <c r="H169" i="12"/>
  <c r="H166" i="12"/>
  <c r="H165" i="12" s="1"/>
  <c r="H161" i="12"/>
  <c r="H158" i="12"/>
  <c r="H153" i="12"/>
  <c r="H149" i="12"/>
  <c r="H144" i="12"/>
  <c r="H142" i="12"/>
  <c r="H140" i="12"/>
  <c r="H135" i="12"/>
  <c r="H132" i="12"/>
  <c r="H131" i="12" s="1"/>
  <c r="H127" i="12"/>
  <c r="H124" i="12" s="1"/>
  <c r="H121" i="12"/>
  <c r="H118" i="12"/>
  <c r="H116" i="12"/>
  <c r="H114" i="12"/>
  <c r="H112" i="12"/>
  <c r="H110" i="12"/>
  <c r="H107" i="12"/>
  <c r="H105" i="12"/>
  <c r="H103" i="12"/>
  <c r="H96" i="12"/>
  <c r="H91" i="12"/>
  <c r="H89" i="12"/>
  <c r="H87" i="12"/>
  <c r="H85" i="12"/>
  <c r="H83" i="12"/>
  <c r="H81" i="12"/>
  <c r="H78" i="12"/>
  <c r="H76" i="12"/>
  <c r="H73" i="12"/>
  <c r="H69" i="12"/>
  <c r="H67" i="12"/>
  <c r="H64" i="12"/>
  <c r="H60" i="12"/>
  <c r="H56" i="12"/>
  <c r="H52" i="12"/>
  <c r="H48" i="12"/>
  <c r="H44" i="12"/>
  <c r="H40" i="12"/>
  <c r="H38" i="12"/>
  <c r="H36" i="12"/>
  <c r="H33" i="12"/>
  <c r="H29" i="12"/>
  <c r="H25" i="12"/>
  <c r="H20" i="12"/>
  <c r="H18" i="12"/>
  <c r="H16" i="12"/>
  <c r="H14" i="12"/>
  <c r="E28" i="8"/>
  <c r="G156" i="17"/>
  <c r="F156" i="17"/>
  <c r="H157" i="17"/>
  <c r="D28" i="8"/>
  <c r="G534" i="25"/>
  <c r="G114" i="25"/>
  <c r="F114" i="25"/>
  <c r="G9" i="25"/>
  <c r="H62" i="25"/>
  <c r="F9" i="25"/>
  <c r="G819" i="12"/>
  <c r="G817" i="12" s="1"/>
  <c r="G815" i="12"/>
  <c r="G814" i="12" s="1"/>
  <c r="G810" i="12"/>
  <c r="G809" i="12" s="1"/>
  <c r="G805" i="12"/>
  <c r="I805" i="12" s="1"/>
  <c r="G798" i="12"/>
  <c r="G795" i="12"/>
  <c r="G794" i="12"/>
  <c r="G793" i="12" s="1"/>
  <c r="G787" i="12"/>
  <c r="G786" i="12"/>
  <c r="G785" i="12" s="1"/>
  <c r="G782" i="12"/>
  <c r="G780" i="12"/>
  <c r="G774" i="12"/>
  <c r="I774" i="12" s="1"/>
  <c r="G773" i="12"/>
  <c r="I773" i="12" s="1"/>
  <c r="G770" i="12"/>
  <c r="G768" i="12" s="1"/>
  <c r="G767" i="12" s="1"/>
  <c r="G763" i="12"/>
  <c r="G761" i="12"/>
  <c r="G759" i="12"/>
  <c r="G757" i="12"/>
  <c r="G755" i="12"/>
  <c r="G753" i="12"/>
  <c r="G752" i="12" s="1"/>
  <c r="G750" i="12"/>
  <c r="G748" i="12"/>
  <c r="I748" i="12" s="1"/>
  <c r="G746" i="12"/>
  <c r="G745" i="12"/>
  <c r="G744" i="12" s="1"/>
  <c r="G742" i="12"/>
  <c r="G739" i="12"/>
  <c r="G737" i="12"/>
  <c r="G735" i="12"/>
  <c r="I735" i="12" s="1"/>
  <c r="G734" i="12"/>
  <c r="G731" i="12"/>
  <c r="I731" i="12" s="1"/>
  <c r="G730" i="12"/>
  <c r="I730" i="12" s="1"/>
  <c r="G726" i="12"/>
  <c r="G724" i="12"/>
  <c r="G722" i="12"/>
  <c r="G716" i="12"/>
  <c r="I716" i="12" s="1"/>
  <c r="G715" i="12"/>
  <c r="G714" i="12" s="1"/>
  <c r="G712" i="12"/>
  <c r="G709" i="12"/>
  <c r="G708" i="12" s="1"/>
  <c r="G704" i="12"/>
  <c r="I704" i="12" s="1"/>
  <c r="G701" i="12"/>
  <c r="G697" i="12"/>
  <c r="G695" i="12"/>
  <c r="G693" i="12"/>
  <c r="G691" i="12"/>
  <c r="G686" i="12"/>
  <c r="G684" i="12"/>
  <c r="G678" i="12"/>
  <c r="G674" i="12"/>
  <c r="G672" i="12"/>
  <c r="G669" i="12"/>
  <c r="G667" i="12"/>
  <c r="G663" i="12"/>
  <c r="G662" i="12" s="1"/>
  <c r="G660" i="12"/>
  <c r="G659" i="12" s="1"/>
  <c r="G654" i="12"/>
  <c r="G651" i="12"/>
  <c r="G648" i="12"/>
  <c r="G645" i="12"/>
  <c r="G643" i="12"/>
  <c r="G641" i="12"/>
  <c r="G639" i="12"/>
  <c r="G638" i="12"/>
  <c r="G637" i="12" s="1"/>
  <c r="G635" i="12"/>
  <c r="G632" i="12"/>
  <c r="G630" i="12"/>
  <c r="G628" i="12"/>
  <c r="G625" i="12"/>
  <c r="G623" i="12"/>
  <c r="G620" i="12"/>
  <c r="G619" i="12" s="1"/>
  <c r="G615" i="12"/>
  <c r="G613" i="12"/>
  <c r="G610" i="12"/>
  <c r="G608" i="12"/>
  <c r="G606" i="12"/>
  <c r="G603" i="12"/>
  <c r="G601" i="12"/>
  <c r="G599" i="12"/>
  <c r="G597" i="12"/>
  <c r="G595" i="12"/>
  <c r="G593" i="12"/>
  <c r="G591" i="12"/>
  <c r="G586" i="12"/>
  <c r="G584" i="12"/>
  <c r="G582" i="12"/>
  <c r="I582" i="12" s="1"/>
  <c r="G579" i="12"/>
  <c r="G577" i="12"/>
  <c r="G575" i="12"/>
  <c r="G573" i="12"/>
  <c r="G570" i="12"/>
  <c r="G568" i="12"/>
  <c r="I568" i="12" s="1"/>
  <c r="G565" i="12"/>
  <c r="G562" i="12"/>
  <c r="G557" i="12"/>
  <c r="G556" i="12" s="1"/>
  <c r="G555" i="12"/>
  <c r="G551" i="12"/>
  <c r="G549" i="12"/>
  <c r="G547" i="12"/>
  <c r="G545" i="12"/>
  <c r="G543" i="12"/>
  <c r="G542" i="12"/>
  <c r="G539" i="12"/>
  <c r="G537" i="12"/>
  <c r="G534" i="12"/>
  <c r="G533" i="12"/>
  <c r="I533" i="12" s="1"/>
  <c r="G530" i="12"/>
  <c r="G528" i="12"/>
  <c r="G526" i="12"/>
  <c r="G524" i="12"/>
  <c r="G522" i="12"/>
  <c r="G520" i="12"/>
  <c r="G515" i="12"/>
  <c r="G513" i="12"/>
  <c r="G511" i="12"/>
  <c r="G510" i="12" s="1"/>
  <c r="G509" i="12" s="1"/>
  <c r="G507" i="12"/>
  <c r="G504" i="12"/>
  <c r="G501" i="12"/>
  <c r="G499" i="12"/>
  <c r="G496" i="12"/>
  <c r="G494" i="12"/>
  <c r="G492" i="12"/>
  <c r="G490" i="12"/>
  <c r="G488" i="12"/>
  <c r="G486" i="12"/>
  <c r="G485" i="12" s="1"/>
  <c r="G483" i="12"/>
  <c r="G481" i="12"/>
  <c r="G479" i="12"/>
  <c r="G477" i="12"/>
  <c r="G471" i="12"/>
  <c r="G470" i="12" s="1"/>
  <c r="G469" i="12" s="1"/>
  <c r="G465" i="12"/>
  <c r="G464" i="12" s="1"/>
  <c r="G463" i="12" s="1"/>
  <c r="G461" i="12"/>
  <c r="G459" i="12"/>
  <c r="G457" i="12"/>
  <c r="G451" i="12"/>
  <c r="G450" i="12"/>
  <c r="G449" i="12" s="1"/>
  <c r="G448" i="12"/>
  <c r="I448" i="12" s="1"/>
  <c r="G445" i="12"/>
  <c r="G443" i="12"/>
  <c r="G440" i="12"/>
  <c r="I440" i="12" s="1"/>
  <c r="G435" i="12"/>
  <c r="G434" i="12" s="1"/>
  <c r="G433" i="12" s="1"/>
  <c r="G430" i="12"/>
  <c r="G429" i="12" s="1"/>
  <c r="G428" i="12"/>
  <c r="I428" i="12" s="1"/>
  <c r="G426" i="12"/>
  <c r="G425" i="12" s="1"/>
  <c r="G421" i="12"/>
  <c r="I421" i="12" s="1"/>
  <c r="G415" i="12"/>
  <c r="G414" i="12" s="1"/>
  <c r="G413" i="12" s="1"/>
  <c r="G412" i="12" s="1"/>
  <c r="G409" i="12"/>
  <c r="G407" i="12"/>
  <c r="G404" i="12"/>
  <c r="G402" i="12"/>
  <c r="G400" i="12"/>
  <c r="G397" i="12"/>
  <c r="G394" i="12"/>
  <c r="I394" i="12" s="1"/>
  <c r="G391" i="12"/>
  <c r="I391" i="12" s="1"/>
  <c r="G390" i="12"/>
  <c r="I390" i="12" s="1"/>
  <c r="G386" i="12"/>
  <c r="G385" i="12" s="1"/>
  <c r="G384" i="12" s="1"/>
  <c r="G379" i="12"/>
  <c r="G376" i="12"/>
  <c r="G373" i="12"/>
  <c r="G372" i="12" s="1"/>
  <c r="G369" i="12"/>
  <c r="G366" i="12"/>
  <c r="G364" i="12"/>
  <c r="G363" i="12" s="1"/>
  <c r="G362" i="12" s="1"/>
  <c r="G358" i="12"/>
  <c r="G356" i="12"/>
  <c r="G353" i="12"/>
  <c r="G351" i="12"/>
  <c r="G350" i="12"/>
  <c r="G345" i="12"/>
  <c r="G343" i="12"/>
  <c r="G341" i="12"/>
  <c r="G340" i="12"/>
  <c r="G339" i="12" s="1"/>
  <c r="G338" i="12"/>
  <c r="G337" i="12"/>
  <c r="I337" i="12" s="1"/>
  <c r="G333" i="12"/>
  <c r="G330" i="12"/>
  <c r="I330" i="12" s="1"/>
  <c r="G326" i="12"/>
  <c r="I326" i="12" s="1"/>
  <c r="G319" i="12"/>
  <c r="G318" i="12" s="1"/>
  <c r="G316" i="12"/>
  <c r="G315" i="12" s="1"/>
  <c r="G314" i="12" s="1"/>
  <c r="G310" i="12"/>
  <c r="G308" i="12"/>
  <c r="G306" i="12"/>
  <c r="G301" i="12"/>
  <c r="G300" i="12" s="1"/>
  <c r="G299" i="12" s="1"/>
  <c r="G298" i="12" s="1"/>
  <c r="G295" i="12"/>
  <c r="G293" i="12"/>
  <c r="G289" i="12"/>
  <c r="G287" i="12"/>
  <c r="G281" i="12"/>
  <c r="G280" i="12" s="1"/>
  <c r="G277" i="12"/>
  <c r="G274" i="12"/>
  <c r="G273" i="12"/>
  <c r="I273" i="12" s="1"/>
  <c r="G270" i="12"/>
  <c r="G268" i="12"/>
  <c r="G265" i="12"/>
  <c r="G263" i="12"/>
  <c r="G261" i="12"/>
  <c r="G259" i="12"/>
  <c r="G258" i="12"/>
  <c r="G257" i="12" s="1"/>
  <c r="G256" i="12"/>
  <c r="G254" i="12" s="1"/>
  <c r="G252" i="12"/>
  <c r="G249" i="12"/>
  <c r="G248" i="12" s="1"/>
  <c r="G247" i="12" s="1"/>
  <c r="G246" i="12"/>
  <c r="I246" i="12" s="1"/>
  <c r="G244" i="12"/>
  <c r="I244" i="12" s="1"/>
  <c r="G243" i="12"/>
  <c r="G241" i="12"/>
  <c r="G236" i="12"/>
  <c r="G233" i="12"/>
  <c r="G232" i="12"/>
  <c r="G229" i="12"/>
  <c r="G227" i="12"/>
  <c r="G224" i="12"/>
  <c r="I224" i="12" s="1"/>
  <c r="G221" i="12"/>
  <c r="G219" i="12"/>
  <c r="G216" i="12"/>
  <c r="I216" i="12" s="1"/>
  <c r="G213" i="12"/>
  <c r="G211" i="12"/>
  <c r="G210" i="12"/>
  <c r="G207" i="12"/>
  <c r="G206" i="12"/>
  <c r="G202" i="12"/>
  <c r="G197" i="12"/>
  <c r="G194" i="12"/>
  <c r="G192" i="12"/>
  <c r="G189" i="12"/>
  <c r="G186" i="12"/>
  <c r="G184" i="12"/>
  <c r="G178" i="12"/>
  <c r="G176" i="12"/>
  <c r="G174" i="12"/>
  <c r="G170" i="12"/>
  <c r="G166" i="12"/>
  <c r="G165" i="12" s="1"/>
  <c r="G161" i="12"/>
  <c r="G160" i="12" s="1"/>
  <c r="G158" i="12"/>
  <c r="G157" i="12" s="1"/>
  <c r="G156" i="12" s="1"/>
  <c r="G153" i="12"/>
  <c r="G152" i="12" s="1"/>
  <c r="G151" i="12" s="1"/>
  <c r="G149" i="12"/>
  <c r="G148" i="12" s="1"/>
  <c r="G147" i="12" s="1"/>
  <c r="G146" i="12" s="1"/>
  <c r="G144" i="12"/>
  <c r="G142" i="12"/>
  <c r="G141" i="12"/>
  <c r="G135" i="12"/>
  <c r="G134" i="12" s="1"/>
  <c r="G133" i="12"/>
  <c r="G127" i="12"/>
  <c r="G124" i="12" s="1"/>
  <c r="G123" i="12"/>
  <c r="G119" i="12"/>
  <c r="I119" i="12" s="1"/>
  <c r="G116" i="12"/>
  <c r="G114" i="12"/>
  <c r="G112" i="12"/>
  <c r="G110" i="12"/>
  <c r="G107" i="12"/>
  <c r="G105" i="12"/>
  <c r="G103" i="12"/>
  <c r="G96" i="12"/>
  <c r="G95" i="12" s="1"/>
  <c r="G94" i="12" s="1"/>
  <c r="G93" i="12" s="1"/>
  <c r="G91" i="12"/>
  <c r="G89" i="12"/>
  <c r="G87" i="12"/>
  <c r="G85" i="12"/>
  <c r="G83" i="12"/>
  <c r="G81" i="12"/>
  <c r="G78" i="12"/>
  <c r="G76" i="12"/>
  <c r="G73" i="12"/>
  <c r="G72" i="12" s="1"/>
  <c r="G69" i="12"/>
  <c r="G67" i="12"/>
  <c r="G64" i="12"/>
  <c r="G60" i="12"/>
  <c r="G59" i="12" s="1"/>
  <c r="G56" i="12"/>
  <c r="G55" i="12" s="1"/>
  <c r="G52" i="12"/>
  <c r="G51" i="12" s="1"/>
  <c r="G50" i="12" s="1"/>
  <c r="G48" i="12"/>
  <c r="G47" i="12" s="1"/>
  <c r="G46" i="12" s="1"/>
  <c r="G44" i="12"/>
  <c r="G43" i="12" s="1"/>
  <c r="G42" i="12" s="1"/>
  <c r="G40" i="12"/>
  <c r="G38" i="12"/>
  <c r="G36" i="12"/>
  <c r="G34" i="12"/>
  <c r="I34" i="12" s="1"/>
  <c r="G29" i="12"/>
  <c r="G28" i="12"/>
  <c r="G26" i="12"/>
  <c r="I26" i="12" s="1"/>
  <c r="G20" i="12"/>
  <c r="G18" i="12"/>
  <c r="G16" i="12"/>
  <c r="G15" i="12"/>
  <c r="H14" i="17"/>
  <c r="H16" i="17"/>
  <c r="H18" i="17"/>
  <c r="H20" i="17"/>
  <c r="H24" i="17"/>
  <c r="H26" i="17"/>
  <c r="H27" i="17"/>
  <c r="H31" i="17"/>
  <c r="H40" i="17"/>
  <c r="H41" i="17"/>
  <c r="H47" i="17"/>
  <c r="H49" i="17"/>
  <c r="H51" i="17"/>
  <c r="H55" i="17"/>
  <c r="H59" i="17"/>
  <c r="H60" i="17"/>
  <c r="H61" i="17"/>
  <c r="H66" i="17"/>
  <c r="H67" i="17"/>
  <c r="H69" i="17"/>
  <c r="H75" i="17"/>
  <c r="H79" i="17"/>
  <c r="H83" i="17"/>
  <c r="H86" i="17"/>
  <c r="H91" i="17"/>
  <c r="H92" i="17"/>
  <c r="H93" i="17"/>
  <c r="H95" i="17"/>
  <c r="H98" i="17"/>
  <c r="H100" i="17"/>
  <c r="H104" i="17"/>
  <c r="H107" i="17"/>
  <c r="H109" i="17"/>
  <c r="H112" i="17"/>
  <c r="H114" i="17"/>
  <c r="H116" i="17"/>
  <c r="H118" i="17"/>
  <c r="H119" i="17"/>
  <c r="H121" i="17"/>
  <c r="H123" i="17"/>
  <c r="H128" i="17"/>
  <c r="H129" i="17"/>
  <c r="H135" i="17"/>
  <c r="H137" i="17"/>
  <c r="H139" i="17"/>
  <c r="H142" i="17"/>
  <c r="H144" i="17"/>
  <c r="H146" i="17"/>
  <c r="H148" i="17"/>
  <c r="H153" i="17"/>
  <c r="H159" i="17"/>
  <c r="H167" i="17"/>
  <c r="H172" i="17"/>
  <c r="H177" i="17"/>
  <c r="H179" i="17"/>
  <c r="H184" i="17"/>
  <c r="H188" i="17"/>
  <c r="H193" i="17"/>
  <c r="H196" i="17"/>
  <c r="H200" i="17"/>
  <c r="H204" i="17"/>
  <c r="H211" i="17"/>
  <c r="H213" i="17"/>
  <c r="H219" i="17"/>
  <c r="H223" i="17"/>
  <c r="H225" i="17"/>
  <c r="H227" i="17"/>
  <c r="H230" i="17"/>
  <c r="H236" i="17"/>
  <c r="H238" i="17"/>
  <c r="H241" i="17"/>
  <c r="H243" i="17"/>
  <c r="H245" i="17"/>
  <c r="H247" i="17"/>
  <c r="H250" i="17"/>
  <c r="H253" i="17"/>
  <c r="H254" i="17"/>
  <c r="H256" i="17"/>
  <c r="H261" i="17"/>
  <c r="H263" i="17"/>
  <c r="H266" i="17"/>
  <c r="H270" i="17"/>
  <c r="H272" i="17"/>
  <c r="H274" i="17"/>
  <c r="H290" i="17"/>
  <c r="H292" i="17"/>
  <c r="H293" i="17"/>
  <c r="H295" i="17"/>
  <c r="H300" i="17"/>
  <c r="H304" i="17"/>
  <c r="H306" i="17"/>
  <c r="H312" i="17"/>
  <c r="H315" i="17"/>
  <c r="H317" i="17"/>
  <c r="H322" i="17"/>
  <c r="H324" i="17"/>
  <c r="H326" i="17"/>
  <c r="H328" i="17"/>
  <c r="H329" i="17"/>
  <c r="H333" i="17"/>
  <c r="H336" i="17"/>
  <c r="H338" i="17"/>
  <c r="H342" i="17"/>
  <c r="H349" i="17"/>
  <c r="H350" i="17"/>
  <c r="H353" i="17"/>
  <c r="H357" i="17"/>
  <c r="H358" i="17"/>
  <c r="H359" i="17"/>
  <c r="H361" i="17"/>
  <c r="H363" i="17"/>
  <c r="H369" i="17"/>
  <c r="H374" i="17"/>
  <c r="H376" i="17"/>
  <c r="H378" i="17"/>
  <c r="H380" i="17"/>
  <c r="H386" i="17"/>
  <c r="H388" i="17"/>
  <c r="H390" i="17"/>
  <c r="H392" i="17"/>
  <c r="H397" i="17"/>
  <c r="H399" i="17"/>
  <c r="H401" i="17"/>
  <c r="H403" i="17"/>
  <c r="H405" i="17"/>
  <c r="H408" i="17"/>
  <c r="H410" i="17"/>
  <c r="H416" i="17"/>
  <c r="H422" i="17"/>
  <c r="H424" i="17"/>
  <c r="H429" i="17"/>
  <c r="H431" i="17"/>
  <c r="H433" i="17"/>
  <c r="H435" i="17"/>
  <c r="H437" i="17"/>
  <c r="H439" i="17"/>
  <c r="H443" i="17"/>
  <c r="H446" i="17"/>
  <c r="H448" i="17"/>
  <c r="H452" i="17"/>
  <c r="H454" i="17"/>
  <c r="H456" i="17"/>
  <c r="H458" i="17"/>
  <c r="H460" i="17"/>
  <c r="H466" i="17"/>
  <c r="H471" i="17"/>
  <c r="H472" i="17"/>
  <c r="H474" i="17"/>
  <c r="H475" i="17"/>
  <c r="H477" i="17"/>
  <c r="H479" i="17"/>
  <c r="H482" i="17"/>
  <c r="H484" i="17"/>
  <c r="H486" i="17"/>
  <c r="H488" i="17"/>
  <c r="H489" i="17"/>
  <c r="H491" i="17"/>
  <c r="H493" i="17"/>
  <c r="H495" i="17"/>
  <c r="H500" i="17"/>
  <c r="H502" i="17"/>
  <c r="H504" i="17"/>
  <c r="H506" i="17"/>
  <c r="H508" i="17"/>
  <c r="H510" i="17"/>
  <c r="H512" i="17"/>
  <c r="H515" i="17"/>
  <c r="H517" i="17"/>
  <c r="H519" i="17"/>
  <c r="H522" i="17"/>
  <c r="H524" i="17"/>
  <c r="H529" i="17"/>
  <c r="H532" i="17"/>
  <c r="H534" i="17"/>
  <c r="H535" i="17"/>
  <c r="H537" i="17"/>
  <c r="H539" i="17"/>
  <c r="H541" i="17"/>
  <c r="H544" i="17"/>
  <c r="H548" i="17"/>
  <c r="H550" i="17"/>
  <c r="H552" i="17"/>
  <c r="H554" i="17"/>
  <c r="H557" i="17"/>
  <c r="H558" i="17"/>
  <c r="H560" i="17"/>
  <c r="H561" i="17"/>
  <c r="H563" i="17"/>
  <c r="H564" i="17"/>
  <c r="H565" i="17"/>
  <c r="H569" i="17"/>
  <c r="H572" i="17"/>
  <c r="H576" i="17"/>
  <c r="H578" i="17"/>
  <c r="H581" i="17"/>
  <c r="H583" i="17"/>
  <c r="H584" i="17"/>
  <c r="H585" i="17"/>
  <c r="H595" i="17"/>
  <c r="H597" i="17"/>
  <c r="H599" i="17"/>
  <c r="H603" i="17"/>
  <c r="H604" i="17"/>
  <c r="H606" i="17"/>
  <c r="H608" i="17"/>
  <c r="H610" i="17"/>
  <c r="H611" i="17"/>
  <c r="H613" i="17"/>
  <c r="H617" i="17"/>
  <c r="H619" i="17"/>
  <c r="H621" i="17"/>
  <c r="H626" i="17"/>
  <c r="H628" i="17"/>
  <c r="H630" i="17"/>
  <c r="H632" i="17"/>
  <c r="H634" i="17"/>
  <c r="H636" i="17"/>
  <c r="H641" i="17"/>
  <c r="H647" i="17"/>
  <c r="H658" i="17"/>
  <c r="H659" i="17"/>
  <c r="H661" i="17"/>
  <c r="H662" i="17"/>
  <c r="H669" i="17"/>
  <c r="H671" i="17"/>
  <c r="H673" i="17"/>
  <c r="H679" i="17"/>
  <c r="H681" i="17"/>
  <c r="H684" i="17"/>
  <c r="H686" i="17"/>
  <c r="H691" i="17"/>
  <c r="H693" i="17"/>
  <c r="H697" i="17"/>
  <c r="H700" i="17"/>
  <c r="H707" i="17"/>
  <c r="H710" i="17"/>
  <c r="H711" i="17"/>
  <c r="H713" i="17"/>
  <c r="H714" i="17"/>
  <c r="H720" i="17"/>
  <c r="H722" i="17"/>
  <c r="H724" i="17"/>
  <c r="H726" i="17"/>
  <c r="H731" i="17"/>
  <c r="H736" i="17"/>
  <c r="H737" i="17"/>
  <c r="H739" i="17"/>
  <c r="H740" i="17"/>
  <c r="H742" i="17"/>
  <c r="H743" i="17"/>
  <c r="H745" i="17"/>
  <c r="H747" i="17"/>
  <c r="H749" i="17"/>
  <c r="H752" i="17"/>
  <c r="H754" i="17"/>
  <c r="H755" i="17"/>
  <c r="H759" i="17"/>
  <c r="H766" i="17"/>
  <c r="G770" i="17"/>
  <c r="G765" i="17"/>
  <c r="G764" i="17" s="1"/>
  <c r="G760" i="17"/>
  <c r="G758" i="17"/>
  <c r="G753" i="17"/>
  <c r="G751" i="17"/>
  <c r="G748" i="17"/>
  <c r="G746" i="17"/>
  <c r="G744" i="17"/>
  <c r="G741" i="17"/>
  <c r="G738" i="17"/>
  <c r="G733" i="17"/>
  <c r="G730" i="17"/>
  <c r="G729" i="17" s="1"/>
  <c r="G728" i="17" s="1"/>
  <c r="G725" i="17"/>
  <c r="G723" i="17"/>
  <c r="G721" i="17"/>
  <c r="G719" i="17"/>
  <c r="G712" i="17"/>
  <c r="G709" i="17"/>
  <c r="G706" i="17"/>
  <c r="G705" i="17" s="1"/>
  <c r="G701" i="17"/>
  <c r="G699" i="17"/>
  <c r="G696" i="17"/>
  <c r="G695" i="17" s="1"/>
  <c r="G692" i="17"/>
  <c r="G690" i="17"/>
  <c r="G685" i="17"/>
  <c r="G683" i="17"/>
  <c r="G680" i="17"/>
  <c r="G678" i="17"/>
  <c r="G676" i="17"/>
  <c r="G672" i="17"/>
  <c r="G670" i="17"/>
  <c r="G668" i="17"/>
  <c r="G666" i="17"/>
  <c r="G663" i="17"/>
  <c r="G660" i="17"/>
  <c r="G657" i="17"/>
  <c r="G652" i="17"/>
  <c r="G651" i="17" s="1"/>
  <c r="G650" i="17" s="1"/>
  <c r="G649" i="17" s="1"/>
  <c r="G646" i="17"/>
  <c r="G644" i="17"/>
  <c r="G640" i="17"/>
  <c r="G639" i="17" s="1"/>
  <c r="G638" i="17" s="1"/>
  <c r="G635" i="17"/>
  <c r="G633" i="17"/>
  <c r="G631" i="17"/>
  <c r="G629" i="17"/>
  <c r="G627" i="17"/>
  <c r="G625" i="17"/>
  <c r="G622" i="17"/>
  <c r="G620" i="17"/>
  <c r="G618" i="17"/>
  <c r="G616" i="17"/>
  <c r="G614" i="17"/>
  <c r="G612" i="17"/>
  <c r="G609" i="17"/>
  <c r="G607" i="17"/>
  <c r="G605" i="17"/>
  <c r="G602" i="17"/>
  <c r="G598" i="17"/>
  <c r="G596" i="17"/>
  <c r="G594" i="17"/>
  <c r="G592" i="17"/>
  <c r="G586" i="17"/>
  <c r="G582" i="17"/>
  <c r="G580" i="17"/>
  <c r="G577" i="17"/>
  <c r="G575" i="17"/>
  <c r="G571" i="17"/>
  <c r="G570" i="17" s="1"/>
  <c r="G568" i="17"/>
  <c r="G567" i="17" s="1"/>
  <c r="G562" i="17"/>
  <c r="G559" i="17"/>
  <c r="G556" i="17"/>
  <c r="G553" i="17"/>
  <c r="G551" i="17"/>
  <c r="G549" i="17"/>
  <c r="G547" i="17"/>
  <c r="G545" i="17"/>
  <c r="G543" i="17"/>
  <c r="G540" i="17"/>
  <c r="G538" i="17"/>
  <c r="G536" i="17"/>
  <c r="G533" i="17"/>
  <c r="G531" i="17"/>
  <c r="G528" i="17"/>
  <c r="G527" i="17" s="1"/>
  <c r="G523" i="17"/>
  <c r="G521" i="17"/>
  <c r="G518" i="17"/>
  <c r="G516" i="17"/>
  <c r="G514" i="17"/>
  <c r="G511" i="17"/>
  <c r="G509" i="17"/>
  <c r="G507" i="17"/>
  <c r="G505" i="17"/>
  <c r="G503" i="17"/>
  <c r="G501" i="17"/>
  <c r="G499" i="17"/>
  <c r="G494" i="17"/>
  <c r="G492" i="17"/>
  <c r="G490" i="17"/>
  <c r="G487" i="17"/>
  <c r="G485" i="17"/>
  <c r="G483" i="17"/>
  <c r="G481" i="17"/>
  <c r="G478" i="17"/>
  <c r="G476" i="17"/>
  <c r="G473" i="17"/>
  <c r="G470" i="17"/>
  <c r="G465" i="17"/>
  <c r="G464" i="17" s="1"/>
  <c r="G462" i="17"/>
  <c r="G459" i="17"/>
  <c r="G457" i="17"/>
  <c r="G455" i="17"/>
  <c r="G453" i="17"/>
  <c r="G451" i="17"/>
  <c r="G449" i="17"/>
  <c r="G447" i="17"/>
  <c r="G445" i="17"/>
  <c r="G442" i="17"/>
  <c r="G440" i="17"/>
  <c r="G438" i="17"/>
  <c r="G436" i="17"/>
  <c r="G434" i="17"/>
  <c r="G432" i="17"/>
  <c r="G430" i="17"/>
  <c r="G428" i="17"/>
  <c r="G423" i="17"/>
  <c r="G421" i="17"/>
  <c r="G418" i="17"/>
  <c r="G417" i="17" s="1"/>
  <c r="G415" i="17"/>
  <c r="G414" i="17" s="1"/>
  <c r="G413" i="17" s="1"/>
  <c r="G411" i="17"/>
  <c r="G409" i="17"/>
  <c r="G407" i="17"/>
  <c r="G404" i="17"/>
  <c r="G402" i="17"/>
  <c r="G400" i="17"/>
  <c r="G398" i="17"/>
  <c r="G396" i="17"/>
  <c r="G393" i="17"/>
  <c r="G391" i="17"/>
  <c r="G389" i="17"/>
  <c r="G387" i="17"/>
  <c r="G385" i="17"/>
  <c r="G379" i="17"/>
  <c r="G377" i="17"/>
  <c r="G375" i="17"/>
  <c r="G373" i="17"/>
  <c r="G368" i="17"/>
  <c r="G367" i="17" s="1"/>
  <c r="G366" i="17" s="1"/>
  <c r="G365" i="17" s="1"/>
  <c r="G362" i="17"/>
  <c r="G360" i="17"/>
  <c r="G356" i="17"/>
  <c r="G352" i="17"/>
  <c r="G348" i="17"/>
  <c r="G347" i="17" s="1"/>
  <c r="G343" i="17"/>
  <c r="G341" i="17"/>
  <c r="G339" i="17"/>
  <c r="G337" i="17"/>
  <c r="G335" i="17"/>
  <c r="G332" i="17"/>
  <c r="G330" i="17"/>
  <c r="G327" i="17"/>
  <c r="G325" i="17"/>
  <c r="G323" i="17"/>
  <c r="G321" i="17"/>
  <c r="G319" i="17"/>
  <c r="G316" i="17"/>
  <c r="G314" i="17"/>
  <c r="G311" i="17"/>
  <c r="G310" i="17" s="1"/>
  <c r="G309" i="17" s="1"/>
  <c r="G307" i="17"/>
  <c r="G305" i="17"/>
  <c r="G303" i="17"/>
  <c r="G299" i="17"/>
  <c r="G298" i="17" s="1"/>
  <c r="G297" i="17" s="1"/>
  <c r="G294" i="17"/>
  <c r="G291" i="17"/>
  <c r="G289" i="17"/>
  <c r="G286" i="17"/>
  <c r="G284" i="17"/>
  <c r="G281" i="17"/>
  <c r="G280" i="17" s="1"/>
  <c r="G278" i="17"/>
  <c r="G276" i="17"/>
  <c r="G273" i="17"/>
  <c r="G271" i="17"/>
  <c r="G269" i="17"/>
  <c r="G267" i="17"/>
  <c r="G265" i="17"/>
  <c r="G262" i="17"/>
  <c r="G260" i="17"/>
  <c r="G255" i="17"/>
  <c r="G251" i="17"/>
  <c r="G249" i="17"/>
  <c r="G246" i="17"/>
  <c r="G244" i="17"/>
  <c r="G242" i="17"/>
  <c r="G239" i="17"/>
  <c r="G237" i="17"/>
  <c r="G235" i="17"/>
  <c r="G229" i="17"/>
  <c r="G228" i="17" s="1"/>
  <c r="G226" i="17"/>
  <c r="G224" i="17"/>
  <c r="G222" i="17"/>
  <c r="G218" i="17"/>
  <c r="G216" i="17"/>
  <c r="G214" i="17"/>
  <c r="G212" i="17"/>
  <c r="G210" i="17"/>
  <c r="G206" i="17"/>
  <c r="G203" i="17"/>
  <c r="G202" i="17" s="1"/>
  <c r="G199" i="17"/>
  <c r="G198" i="17" s="1"/>
  <c r="G195" i="17"/>
  <c r="G192" i="17"/>
  <c r="G191" i="17" s="1"/>
  <c r="G190" i="17" s="1"/>
  <c r="G187" i="17"/>
  <c r="G183" i="17"/>
  <c r="G182" i="17" s="1"/>
  <c r="G181" i="17" s="1"/>
  <c r="G180" i="17" s="1"/>
  <c r="G178" i="17"/>
  <c r="G176" i="17"/>
  <c r="G174" i="17"/>
  <c r="G171" i="17"/>
  <c r="G170" i="17" s="1"/>
  <c r="G166" i="17"/>
  <c r="G163" i="17"/>
  <c r="G162" i="17" s="1"/>
  <c r="G161" i="17" s="1"/>
  <c r="G158" i="17"/>
  <c r="G152" i="17"/>
  <c r="G151" i="17" s="1"/>
  <c r="G149" i="17"/>
  <c r="G147" i="17"/>
  <c r="G145" i="17"/>
  <c r="G143" i="17"/>
  <c r="G141" i="17"/>
  <c r="G138" i="17"/>
  <c r="G136" i="17"/>
  <c r="G134" i="17"/>
  <c r="G127" i="17"/>
  <c r="G122" i="17"/>
  <c r="G120" i="17"/>
  <c r="G117" i="17"/>
  <c r="G115" i="17"/>
  <c r="G113" i="17"/>
  <c r="G111" i="17"/>
  <c r="G108" i="17"/>
  <c r="G106" i="17"/>
  <c r="G103" i="17"/>
  <c r="G102" i="17" s="1"/>
  <c r="G99" i="17"/>
  <c r="G97" i="17"/>
  <c r="G94" i="17"/>
  <c r="G90" i="17"/>
  <c r="G85" i="17"/>
  <c r="G84" i="17" s="1"/>
  <c r="G82" i="17"/>
  <c r="G81" i="17" s="1"/>
  <c r="G78" i="17"/>
  <c r="G77" i="17" s="1"/>
  <c r="G76" i="17" s="1"/>
  <c r="G74" i="17"/>
  <c r="G72" i="17"/>
  <c r="G68" i="17"/>
  <c r="G65" i="17"/>
  <c r="G63" i="17"/>
  <c r="G58" i="17"/>
  <c r="G57" i="17" s="1"/>
  <c r="G54" i="17"/>
  <c r="G50" i="17"/>
  <c r="G48" i="17"/>
  <c r="G46" i="17"/>
  <c r="G43" i="17"/>
  <c r="G39" i="17"/>
  <c r="G35" i="17"/>
  <c r="G30" i="17"/>
  <c r="G28" i="17"/>
  <c r="G25" i="17"/>
  <c r="G23" i="17"/>
  <c r="G19" i="17"/>
  <c r="G17" i="17"/>
  <c r="G15" i="17"/>
  <c r="G13" i="17"/>
  <c r="F771" i="17"/>
  <c r="H771" i="17" s="1"/>
  <c r="F765" i="17"/>
  <c r="F764" i="17" s="1"/>
  <c r="F763" i="17" s="1"/>
  <c r="F762" i="17" s="1"/>
  <c r="F761" i="17"/>
  <c r="H761" i="17" s="1"/>
  <c r="F758" i="17"/>
  <c r="F753" i="17"/>
  <c r="F751" i="17"/>
  <c r="F748" i="17"/>
  <c r="F746" i="17"/>
  <c r="F744" i="17"/>
  <c r="F741" i="17"/>
  <c r="F738" i="17"/>
  <c r="F735" i="17"/>
  <c r="H735" i="17" s="1"/>
  <c r="F734" i="17"/>
  <c r="H734" i="17" s="1"/>
  <c r="F730" i="17"/>
  <c r="F729" i="17" s="1"/>
  <c r="F728" i="17" s="1"/>
  <c r="F725" i="17"/>
  <c r="F723" i="17"/>
  <c r="F721" i="17"/>
  <c r="F719" i="17"/>
  <c r="F712" i="17"/>
  <c r="F709" i="17"/>
  <c r="F706" i="17"/>
  <c r="F705" i="17" s="1"/>
  <c r="F702" i="17"/>
  <c r="H702" i="17" s="1"/>
  <c r="F699" i="17"/>
  <c r="F696" i="17"/>
  <c r="F695" i="17" s="1"/>
  <c r="F692" i="17"/>
  <c r="F690" i="17"/>
  <c r="F685" i="17"/>
  <c r="F683" i="17"/>
  <c r="F680" i="17"/>
  <c r="F678" i="17"/>
  <c r="F677" i="17"/>
  <c r="F676" i="17" s="1"/>
  <c r="F672" i="17"/>
  <c r="F670" i="17"/>
  <c r="F668" i="17"/>
  <c r="F667" i="17"/>
  <c r="F666" i="17" s="1"/>
  <c r="F665" i="17"/>
  <c r="F664" i="17"/>
  <c r="H664" i="17" s="1"/>
  <c r="F660" i="17"/>
  <c r="F657" i="17"/>
  <c r="F653" i="17"/>
  <c r="F652" i="17" s="1"/>
  <c r="F651" i="17" s="1"/>
  <c r="F650" i="17" s="1"/>
  <c r="F649" i="17" s="1"/>
  <c r="F646" i="17"/>
  <c r="F645" i="17"/>
  <c r="F644" i="17" s="1"/>
  <c r="F642" i="17"/>
  <c r="F640" i="17" s="1"/>
  <c r="F639" i="17" s="1"/>
  <c r="F638" i="17" s="1"/>
  <c r="F635" i="17"/>
  <c r="F633" i="17"/>
  <c r="F631" i="17"/>
  <c r="F629" i="17"/>
  <c r="F627" i="17"/>
  <c r="F625" i="17"/>
  <c r="F623" i="17"/>
  <c r="H623" i="17" s="1"/>
  <c r="F620" i="17"/>
  <c r="F618" i="17"/>
  <c r="F616" i="17"/>
  <c r="F615" i="17"/>
  <c r="F614" i="17" s="1"/>
  <c r="F612" i="17"/>
  <c r="F609" i="17"/>
  <c r="F607" i="17"/>
  <c r="F605" i="17"/>
  <c r="F602" i="17"/>
  <c r="F601" i="17"/>
  <c r="H601" i="17" s="1"/>
  <c r="F600" i="17"/>
  <c r="H600" i="17" s="1"/>
  <c r="F596" i="17"/>
  <c r="F594" i="17"/>
  <c r="F592" i="17"/>
  <c r="F586" i="17"/>
  <c r="F582" i="17"/>
  <c r="F580" i="17"/>
  <c r="F577" i="17"/>
  <c r="F575" i="17"/>
  <c r="F571" i="17"/>
  <c r="F570" i="17" s="1"/>
  <c r="F568" i="17"/>
  <c r="F567" i="17" s="1"/>
  <c r="F562" i="17"/>
  <c r="F559" i="17"/>
  <c r="F556" i="17"/>
  <c r="F553" i="17"/>
  <c r="F551" i="17"/>
  <c r="F549" i="17"/>
  <c r="F547" i="17"/>
  <c r="F546" i="17"/>
  <c r="H546" i="17" s="1"/>
  <c r="F543" i="17"/>
  <c r="F540" i="17"/>
  <c r="F538" i="17"/>
  <c r="F536" i="17"/>
  <c r="F533" i="17"/>
  <c r="F531" i="17"/>
  <c r="F528" i="17"/>
  <c r="F527" i="17" s="1"/>
  <c r="F523" i="17"/>
  <c r="F521" i="17"/>
  <c r="F518" i="17"/>
  <c r="F516" i="17"/>
  <c r="F514" i="17"/>
  <c r="F511" i="17"/>
  <c r="F509" i="17"/>
  <c r="F507" i="17"/>
  <c r="F505" i="17"/>
  <c r="F503" i="17"/>
  <c r="F501" i="17"/>
  <c r="F499" i="17"/>
  <c r="F494" i="17"/>
  <c r="F492" i="17"/>
  <c r="F490" i="17"/>
  <c r="F487" i="17"/>
  <c r="F485" i="17"/>
  <c r="F483" i="17"/>
  <c r="F481" i="17"/>
  <c r="F478" i="17"/>
  <c r="F476" i="17"/>
  <c r="F473" i="17"/>
  <c r="F470" i="17"/>
  <c r="F465" i="17"/>
  <c r="F464" i="17" s="1"/>
  <c r="F463" i="17"/>
  <c r="F462" i="17" s="1"/>
  <c r="F461" i="17" s="1"/>
  <c r="F459" i="17"/>
  <c r="F457" i="17"/>
  <c r="F455" i="17"/>
  <c r="F453" i="17"/>
  <c r="F451" i="17"/>
  <c r="F450" i="17"/>
  <c r="F449" i="17" s="1"/>
  <c r="F447" i="17"/>
  <c r="F445" i="17"/>
  <c r="F442" i="17"/>
  <c r="F441" i="17"/>
  <c r="F440" i="17" s="1"/>
  <c r="F438" i="17"/>
  <c r="F436" i="17"/>
  <c r="F434" i="17"/>
  <c r="F432" i="17"/>
  <c r="F430" i="17"/>
  <c r="F428" i="17"/>
  <c r="F423" i="17"/>
  <c r="F421" i="17"/>
  <c r="F419" i="17"/>
  <c r="F418" i="17" s="1"/>
  <c r="F417" i="17" s="1"/>
  <c r="F415" i="17"/>
  <c r="F414" i="17" s="1"/>
  <c r="F413" i="17" s="1"/>
  <c r="F412" i="17"/>
  <c r="F411" i="17" s="1"/>
  <c r="F409" i="17"/>
  <c r="F407" i="17"/>
  <c r="F404" i="17"/>
  <c r="F402" i="17"/>
  <c r="F400" i="17"/>
  <c r="F398" i="17"/>
  <c r="F396" i="17"/>
  <c r="F394" i="17"/>
  <c r="F393" i="17" s="1"/>
  <c r="F391" i="17"/>
  <c r="F389" i="17"/>
  <c r="F387" i="17"/>
  <c r="F385" i="17"/>
  <c r="F379" i="17"/>
  <c r="F377" i="17"/>
  <c r="F375" i="17"/>
  <c r="F373" i="17"/>
  <c r="F368" i="17"/>
  <c r="F367" i="17" s="1"/>
  <c r="F366" i="17" s="1"/>
  <c r="F365" i="17" s="1"/>
  <c r="F362" i="17"/>
  <c r="F360" i="17"/>
  <c r="F356" i="17"/>
  <c r="F354" i="17"/>
  <c r="F352" i="17" s="1"/>
  <c r="F351" i="17" s="1"/>
  <c r="F348" i="17"/>
  <c r="F347" i="17" s="1"/>
  <c r="F344" i="17"/>
  <c r="F343" i="17" s="1"/>
  <c r="F341" i="17"/>
  <c r="F340" i="17"/>
  <c r="H340" i="17" s="1"/>
  <c r="F339" i="17"/>
  <c r="F337" i="17"/>
  <c r="F335" i="17"/>
  <c r="F332" i="17"/>
  <c r="F331" i="17"/>
  <c r="F330" i="17" s="1"/>
  <c r="F327" i="17"/>
  <c r="F325" i="17"/>
  <c r="F323" i="17"/>
  <c r="F321" i="17"/>
  <c r="F320" i="17"/>
  <c r="F319" i="17" s="1"/>
  <c r="F318" i="17"/>
  <c r="F316" i="17" s="1"/>
  <c r="F314" i="17"/>
  <c r="F311" i="17"/>
  <c r="F310" i="17" s="1"/>
  <c r="F309" i="17" s="1"/>
  <c r="F308" i="17"/>
  <c r="F307" i="17" s="1"/>
  <c r="F306" i="17"/>
  <c r="F305" i="17" s="1"/>
  <c r="F303" i="17"/>
  <c r="F299" i="17"/>
  <c r="F298" i="17" s="1"/>
  <c r="F297" i="17" s="1"/>
  <c r="F294" i="17"/>
  <c r="F291" i="17"/>
  <c r="F290" i="17"/>
  <c r="F289" i="17" s="1"/>
  <c r="F287" i="17"/>
  <c r="F286" i="17" s="1"/>
  <c r="F285" i="17"/>
  <c r="F284" i="17" s="1"/>
  <c r="F282" i="17"/>
  <c r="H282" i="17" s="1"/>
  <c r="F281" i="17"/>
  <c r="F280" i="17" s="1"/>
  <c r="F279" i="17"/>
  <c r="H279" i="17" s="1"/>
  <c r="F277" i="17"/>
  <c r="F276" i="17" s="1"/>
  <c r="F274" i="17"/>
  <c r="F273" i="17" s="1"/>
  <c r="F271" i="17"/>
  <c r="F269" i="17"/>
  <c r="F268" i="17"/>
  <c r="F267" i="17" s="1"/>
  <c r="F265" i="17"/>
  <c r="F264" i="17"/>
  <c r="H264" i="17" s="1"/>
  <c r="F260" i="17"/>
  <c r="F255" i="17"/>
  <c r="F252" i="17"/>
  <c r="H252" i="17" s="1"/>
  <c r="F251" i="17"/>
  <c r="F249" i="17"/>
  <c r="F246" i="17"/>
  <c r="F244" i="17"/>
  <c r="F242" i="17"/>
  <c r="F240" i="17"/>
  <c r="F239" i="17" s="1"/>
  <c r="F237" i="17"/>
  <c r="F235" i="17"/>
  <c r="F229" i="17"/>
  <c r="F228" i="17" s="1"/>
  <c r="F226" i="17"/>
  <c r="F224" i="17"/>
  <c r="F222" i="17"/>
  <c r="F218" i="17"/>
  <c r="F217" i="17"/>
  <c r="H217" i="17" s="1"/>
  <c r="F216" i="17"/>
  <c r="F215" i="17"/>
  <c r="F214" i="17" s="1"/>
  <c r="F212" i="17"/>
  <c r="F210" i="17"/>
  <c r="F207" i="17"/>
  <c r="F206" i="17" s="1"/>
  <c r="F205" i="17" s="1"/>
  <c r="F203" i="17"/>
  <c r="F202" i="17" s="1"/>
  <c r="F199" i="17"/>
  <c r="F198" i="17" s="1"/>
  <c r="F195" i="17"/>
  <c r="F194" i="17" s="1"/>
  <c r="F192" i="17"/>
  <c r="F187" i="17"/>
  <c r="F186" i="17" s="1"/>
  <c r="F185" i="17" s="1"/>
  <c r="F183" i="17"/>
  <c r="F182" i="17" s="1"/>
  <c r="F181" i="17" s="1"/>
  <c r="F180" i="17" s="1"/>
  <c r="F178" i="17"/>
  <c r="F176" i="17"/>
  <c r="F175" i="17"/>
  <c r="F174" i="17" s="1"/>
  <c r="F171" i="17"/>
  <c r="F170" i="17" s="1"/>
  <c r="F166" i="17"/>
  <c r="F165" i="17" s="1"/>
  <c r="F164" i="17"/>
  <c r="H164" i="17" s="1"/>
  <c r="F158" i="17"/>
  <c r="F154" i="17"/>
  <c r="H154" i="17" s="1"/>
  <c r="F150" i="17"/>
  <c r="H150" i="17" s="1"/>
  <c r="F149" i="17"/>
  <c r="F147" i="17"/>
  <c r="F145" i="17"/>
  <c r="F143" i="17"/>
  <c r="F141" i="17"/>
  <c r="F138" i="17"/>
  <c r="F136" i="17"/>
  <c r="F134" i="17"/>
  <c r="F127" i="17"/>
  <c r="F126" i="17" s="1"/>
  <c r="F125" i="17" s="1"/>
  <c r="F124" i="17" s="1"/>
  <c r="F122" i="17"/>
  <c r="F120" i="17"/>
  <c r="F117" i="17"/>
  <c r="F115" i="17"/>
  <c r="F113" i="17"/>
  <c r="F111" i="17"/>
  <c r="F108" i="17"/>
  <c r="F106" i="17"/>
  <c r="F103" i="17"/>
  <c r="F102" i="17" s="1"/>
  <c r="F99" i="17"/>
  <c r="F97" i="17"/>
  <c r="F94" i="17"/>
  <c r="F90" i="17"/>
  <c r="F87" i="17"/>
  <c r="H87" i="17" s="1"/>
  <c r="F82" i="17"/>
  <c r="F81" i="17" s="1"/>
  <c r="F78" i="17"/>
  <c r="F77" i="17" s="1"/>
  <c r="F76" i="17" s="1"/>
  <c r="F74" i="17"/>
  <c r="F73" i="17"/>
  <c r="H73" i="17" s="1"/>
  <c r="F68" i="17"/>
  <c r="F65" i="17"/>
  <c r="F64" i="17"/>
  <c r="H64" i="17" s="1"/>
  <c r="F58" i="17"/>
  <c r="F57" i="17" s="1"/>
  <c r="F54" i="17"/>
  <c r="F53" i="17" s="1"/>
  <c r="F52" i="17" s="1"/>
  <c r="F50" i="17"/>
  <c r="F48" i="17"/>
  <c r="F46" i="17"/>
  <c r="F44" i="17"/>
  <c r="F43" i="17" s="1"/>
  <c r="F39" i="17"/>
  <c r="F38" i="17"/>
  <c r="H38" i="17" s="1"/>
  <c r="F37" i="17"/>
  <c r="H37" i="17" s="1"/>
  <c r="F36" i="17"/>
  <c r="H36" i="17" s="1"/>
  <c r="F30" i="17"/>
  <c r="F29" i="17"/>
  <c r="H29" i="17" s="1"/>
  <c r="F25" i="17"/>
  <c r="F23" i="17"/>
  <c r="F19" i="17"/>
  <c r="F17" i="17"/>
  <c r="F15" i="17"/>
  <c r="F14" i="17"/>
  <c r="F13" i="17"/>
  <c r="I481" i="12" l="1"/>
  <c r="I494" i="12"/>
  <c r="I662" i="12"/>
  <c r="F155" i="17"/>
  <c r="G818" i="12"/>
  <c r="H818" i="12"/>
  <c r="I798" i="12"/>
  <c r="I780" i="12"/>
  <c r="I697" i="12"/>
  <c r="I628" i="12"/>
  <c r="I549" i="12"/>
  <c r="I492" i="12"/>
  <c r="I645" i="12"/>
  <c r="I178" i="12"/>
  <c r="I366" i="12"/>
  <c r="I579" i="12"/>
  <c r="I674" i="12"/>
  <c r="I597" i="12"/>
  <c r="I782" i="12"/>
  <c r="I667" i="12"/>
  <c r="I376" i="12"/>
  <c r="I584" i="12"/>
  <c r="I112" i="12"/>
  <c r="I722" i="12"/>
  <c r="I750" i="12"/>
  <c r="I785" i="12"/>
  <c r="I809" i="12"/>
  <c r="I274" i="12"/>
  <c r="I632" i="12"/>
  <c r="I767" i="12"/>
  <c r="I184" i="12"/>
  <c r="I202" i="12"/>
  <c r="I263" i="12"/>
  <c r="I358" i="12"/>
  <c r="I402" i="12"/>
  <c r="I463" i="12"/>
  <c r="I499" i="12"/>
  <c r="I530" i="12"/>
  <c r="I543" i="12"/>
  <c r="I603" i="12"/>
  <c r="I648" i="12"/>
  <c r="I691" i="12"/>
  <c r="I708" i="12"/>
  <c r="I742" i="12"/>
  <c r="I793" i="12"/>
  <c r="I817" i="12"/>
  <c r="I142" i="12"/>
  <c r="I252" i="12"/>
  <c r="I306" i="12"/>
  <c r="I457" i="12"/>
  <c r="I524" i="12"/>
  <c r="I537" i="12"/>
  <c r="I768" i="12"/>
  <c r="G33" i="12"/>
  <c r="I33" i="12" s="1"/>
  <c r="G118" i="12"/>
  <c r="I118" i="12" s="1"/>
  <c r="G772" i="12"/>
  <c r="I772" i="12" s="1"/>
  <c r="I186" i="12"/>
  <c r="I345" i="12"/>
  <c r="I404" i="12"/>
  <c r="I488" i="12"/>
  <c r="I501" i="12"/>
  <c r="I545" i="12"/>
  <c r="I562" i="12"/>
  <c r="I577" i="12"/>
  <c r="I593" i="12"/>
  <c r="I606" i="12"/>
  <c r="I623" i="12"/>
  <c r="I637" i="12"/>
  <c r="I672" i="12"/>
  <c r="I693" i="12"/>
  <c r="I712" i="12"/>
  <c r="I744" i="12"/>
  <c r="I757" i="12"/>
  <c r="I753" i="12"/>
  <c r="I715" i="12"/>
  <c r="I486" i="12"/>
  <c r="I726" i="12"/>
  <c r="G245" i="12"/>
  <c r="G240" i="12" s="1"/>
  <c r="G239" i="12" s="1"/>
  <c r="G272" i="12"/>
  <c r="I87" i="12"/>
  <c r="I107" i="12"/>
  <c r="I144" i="12"/>
  <c r="I207" i="12"/>
  <c r="I236" i="12"/>
  <c r="I254" i="12"/>
  <c r="I268" i="12"/>
  <c r="I451" i="12"/>
  <c r="I477" i="12"/>
  <c r="I490" i="12"/>
  <c r="I534" i="12"/>
  <c r="I547" i="12"/>
  <c r="I565" i="12"/>
  <c r="I595" i="12"/>
  <c r="I608" i="12"/>
  <c r="I625" i="12"/>
  <c r="I639" i="12"/>
  <c r="I654" i="12"/>
  <c r="I695" i="12"/>
  <c r="I714" i="12"/>
  <c r="I810" i="12"/>
  <c r="I786" i="12"/>
  <c r="I364" i="12"/>
  <c r="I36" i="12"/>
  <c r="I76" i="12"/>
  <c r="I89" i="12"/>
  <c r="I110" i="12"/>
  <c r="I174" i="12"/>
  <c r="I192" i="12"/>
  <c r="I257" i="12"/>
  <c r="I270" i="12"/>
  <c r="I289" i="12"/>
  <c r="I310" i="12"/>
  <c r="I351" i="12"/>
  <c r="I610" i="12"/>
  <c r="I678" i="12"/>
  <c r="I465" i="12"/>
  <c r="G223" i="12"/>
  <c r="G222" i="12" s="1"/>
  <c r="G447" i="12"/>
  <c r="I447" i="12" s="1"/>
  <c r="G703" i="12"/>
  <c r="I703" i="12" s="1"/>
  <c r="I526" i="12"/>
  <c r="I570" i="12"/>
  <c r="I613" i="12"/>
  <c r="I630" i="12"/>
  <c r="I643" i="12"/>
  <c r="I684" i="12"/>
  <c r="I763" i="12"/>
  <c r="I815" i="12"/>
  <c r="I709" i="12"/>
  <c r="I511" i="12"/>
  <c r="I464" i="12"/>
  <c r="I450" i="12"/>
  <c r="I340" i="12"/>
  <c r="G325" i="12"/>
  <c r="G324" i="12" s="1"/>
  <c r="G323" i="12" s="1"/>
  <c r="G322" i="12" s="1"/>
  <c r="I591" i="12"/>
  <c r="I619" i="12"/>
  <c r="I669" i="12"/>
  <c r="I40" i="12"/>
  <c r="I64" i="12"/>
  <c r="I400" i="12"/>
  <c r="I445" i="12"/>
  <c r="I496" i="12"/>
  <c r="I513" i="12"/>
  <c r="I528" i="12"/>
  <c r="I739" i="12"/>
  <c r="I752" i="12"/>
  <c r="I787" i="12"/>
  <c r="I814" i="12"/>
  <c r="I660" i="12"/>
  <c r="I638" i="12"/>
  <c r="I316" i="12"/>
  <c r="I287" i="12"/>
  <c r="G285" i="12"/>
  <c r="G284" i="12" s="1"/>
  <c r="G503" i="12"/>
  <c r="I503" i="12" s="1"/>
  <c r="I504" i="12"/>
  <c r="I232" i="12"/>
  <c r="G231" i="12"/>
  <c r="I231" i="12" s="1"/>
  <c r="G506" i="12"/>
  <c r="I507" i="12"/>
  <c r="I386" i="12"/>
  <c r="H385" i="12"/>
  <c r="H429" i="12"/>
  <c r="I429" i="12" s="1"/>
  <c r="I430" i="12"/>
  <c r="I449" i="12"/>
  <c r="H469" i="12"/>
  <c r="I469" i="12" s="1"/>
  <c r="I470" i="12"/>
  <c r="I520" i="12"/>
  <c r="H647" i="12"/>
  <c r="I651" i="12"/>
  <c r="I795" i="12"/>
  <c r="G220" i="12"/>
  <c r="I220" i="12" s="1"/>
  <c r="I221" i="12"/>
  <c r="H51" i="12"/>
  <c r="I52" i="12"/>
  <c r="H72" i="12"/>
  <c r="I72" i="12" s="1"/>
  <c r="I73" i="12"/>
  <c r="H120" i="12"/>
  <c r="H168" i="12"/>
  <c r="H164" i="12" s="1"/>
  <c r="H284" i="12"/>
  <c r="I308" i="12"/>
  <c r="I333" i="12"/>
  <c r="H406" i="12"/>
  <c r="I407" i="12"/>
  <c r="H434" i="12"/>
  <c r="I435" i="12"/>
  <c r="I522" i="12"/>
  <c r="I746" i="12"/>
  <c r="I759" i="12"/>
  <c r="G209" i="12"/>
  <c r="I209" i="12" s="1"/>
  <c r="I210" i="12"/>
  <c r="G732" i="12"/>
  <c r="I732" i="12" s="1"/>
  <c r="I734" i="12"/>
  <c r="I16" i="12"/>
  <c r="H55" i="12"/>
  <c r="I55" i="12" s="1"/>
  <c r="I56" i="12"/>
  <c r="I124" i="12"/>
  <c r="I127" i="12"/>
  <c r="H148" i="12"/>
  <c r="I149" i="12"/>
  <c r="H222" i="12"/>
  <c r="H240" i="12"/>
  <c r="I241" i="12"/>
  <c r="I133" i="12"/>
  <c r="G132" i="12"/>
  <c r="G541" i="12"/>
  <c r="I541" i="12" s="1"/>
  <c r="I542" i="12"/>
  <c r="G554" i="12"/>
  <c r="G553" i="12" s="1"/>
  <c r="I553" i="12" s="1"/>
  <c r="I555" i="12"/>
  <c r="G683" i="12"/>
  <c r="G682" i="12" s="1"/>
  <c r="G681" i="12" s="1"/>
  <c r="G680" i="12" s="1"/>
  <c r="I686" i="12"/>
  <c r="I15" i="12"/>
  <c r="G14" i="12"/>
  <c r="I14" i="12" s="1"/>
  <c r="G532" i="12"/>
  <c r="I532" i="12" s="1"/>
  <c r="I483" i="12"/>
  <c r="I573" i="12"/>
  <c r="I586" i="12"/>
  <c r="I601" i="12"/>
  <c r="I615" i="12"/>
  <c r="I724" i="12"/>
  <c r="I471" i="12"/>
  <c r="G140" i="12"/>
  <c r="G139" i="12" s="1"/>
  <c r="G138" i="12" s="1"/>
  <c r="I141" i="12"/>
  <c r="G420" i="12"/>
  <c r="G439" i="12"/>
  <c r="G438" i="12" s="1"/>
  <c r="G437" i="12" s="1"/>
  <c r="G804" i="12"/>
  <c r="I18" i="12"/>
  <c r="H35" i="12"/>
  <c r="I38" i="12"/>
  <c r="H59" i="12"/>
  <c r="I59" i="12" s="1"/>
  <c r="I60" i="12"/>
  <c r="I78" i="12"/>
  <c r="I91" i="12"/>
  <c r="H130" i="12"/>
  <c r="H152" i="12"/>
  <c r="I153" i="12"/>
  <c r="I176" i="12"/>
  <c r="I194" i="12"/>
  <c r="I211" i="12"/>
  <c r="I243" i="12"/>
  <c r="I259" i="12"/>
  <c r="I272" i="12"/>
  <c r="I293" i="12"/>
  <c r="H314" i="12"/>
  <c r="I314" i="12" s="1"/>
  <c r="I315" i="12"/>
  <c r="I339" i="12"/>
  <c r="I353" i="12"/>
  <c r="H372" i="12"/>
  <c r="I372" i="12" s="1"/>
  <c r="I373" i="12"/>
  <c r="I409" i="12"/>
  <c r="H438" i="12"/>
  <c r="I479" i="12"/>
  <c r="I641" i="12"/>
  <c r="I659" i="12"/>
  <c r="I761" i="12"/>
  <c r="I510" i="12"/>
  <c r="I166" i="12"/>
  <c r="G121" i="12"/>
  <c r="G120" i="12" s="1"/>
  <c r="I123" i="12"/>
  <c r="G204" i="12"/>
  <c r="I204" i="12" s="1"/>
  <c r="I206" i="12"/>
  <c r="G215" i="12"/>
  <c r="I215" i="12" s="1"/>
  <c r="G226" i="12"/>
  <c r="I226" i="12" s="1"/>
  <c r="I227" i="12"/>
  <c r="G276" i="12"/>
  <c r="I276" i="12" s="1"/>
  <c r="I277" i="12"/>
  <c r="G336" i="12"/>
  <c r="I336" i="12" s="1"/>
  <c r="I338" i="12"/>
  <c r="G349" i="12"/>
  <c r="I349" i="12" s="1"/>
  <c r="I350" i="12"/>
  <c r="G389" i="12"/>
  <c r="I389" i="12" s="1"/>
  <c r="G728" i="12"/>
  <c r="I728" i="12" s="1"/>
  <c r="I20" i="12"/>
  <c r="I81" i="12"/>
  <c r="H95" i="12"/>
  <c r="I96" i="12"/>
  <c r="I114" i="12"/>
  <c r="H134" i="12"/>
  <c r="I134" i="12" s="1"/>
  <c r="I135" i="12"/>
  <c r="H157" i="12"/>
  <c r="I158" i="12"/>
  <c r="I197" i="12"/>
  <c r="I213" i="12"/>
  <c r="I261" i="12"/>
  <c r="I295" i="12"/>
  <c r="H318" i="12"/>
  <c r="I318" i="12" s="1"/>
  <c r="I319" i="12"/>
  <c r="I341" i="12"/>
  <c r="I356" i="12"/>
  <c r="H375" i="12"/>
  <c r="I397" i="12"/>
  <c r="H414" i="12"/>
  <c r="I415" i="12"/>
  <c r="I443" i="12"/>
  <c r="H456" i="12"/>
  <c r="I509" i="12"/>
  <c r="I539" i="12"/>
  <c r="I551" i="12"/>
  <c r="I599" i="12"/>
  <c r="I701" i="12"/>
  <c r="I737" i="12"/>
  <c r="I819" i="12"/>
  <c r="I745" i="12"/>
  <c r="I663" i="12"/>
  <c r="I258" i="12"/>
  <c r="G169" i="12"/>
  <c r="G168" i="12" s="1"/>
  <c r="G164" i="12" s="1"/>
  <c r="G163" i="12" s="1"/>
  <c r="I170" i="12"/>
  <c r="G188" i="12"/>
  <c r="I188" i="12" s="1"/>
  <c r="I189" i="12"/>
  <c r="G228" i="12"/>
  <c r="I228" i="12" s="1"/>
  <c r="I229" i="12"/>
  <c r="G368" i="12"/>
  <c r="I368" i="12" s="1"/>
  <c r="I369" i="12"/>
  <c r="H43" i="12"/>
  <c r="I44" i="12"/>
  <c r="I67" i="12"/>
  <c r="I83" i="12"/>
  <c r="I103" i="12"/>
  <c r="I116" i="12"/>
  <c r="H160" i="12"/>
  <c r="I160" i="12" s="1"/>
  <c r="I161" i="12"/>
  <c r="H248" i="12"/>
  <c r="I249" i="12"/>
  <c r="H300" i="12"/>
  <c r="I301" i="12"/>
  <c r="H324" i="12"/>
  <c r="I343" i="12"/>
  <c r="I379" i="12"/>
  <c r="H418" i="12"/>
  <c r="I461" i="12"/>
  <c r="I794" i="12"/>
  <c r="I770" i="12"/>
  <c r="I256" i="12"/>
  <c r="G25" i="12"/>
  <c r="I25" i="12" s="1"/>
  <c r="G218" i="12"/>
  <c r="I218" i="12" s="1"/>
  <c r="I219" i="12"/>
  <c r="I29" i="12"/>
  <c r="H47" i="12"/>
  <c r="I48" i="12"/>
  <c r="I69" i="12"/>
  <c r="I85" i="12"/>
  <c r="I105" i="12"/>
  <c r="I165" i="12"/>
  <c r="H183" i="12"/>
  <c r="I233" i="12"/>
  <c r="I265" i="12"/>
  <c r="H280" i="12"/>
  <c r="I280" i="12" s="1"/>
  <c r="I281" i="12"/>
  <c r="H362" i="12"/>
  <c r="I362" i="12" s="1"/>
  <c r="I363" i="12"/>
  <c r="I425" i="12"/>
  <c r="I485" i="12"/>
  <c r="I515" i="12"/>
  <c r="H556" i="12"/>
  <c r="I556" i="12" s="1"/>
  <c r="I557" i="12"/>
  <c r="I575" i="12"/>
  <c r="I635" i="12"/>
  <c r="I755" i="12"/>
  <c r="I620" i="12"/>
  <c r="I554" i="12"/>
  <c r="I459" i="12"/>
  <c r="I426" i="12"/>
  <c r="I28" i="12"/>
  <c r="H225" i="12"/>
  <c r="H288" i="12"/>
  <c r="G173" i="12"/>
  <c r="G172" i="12" s="1"/>
  <c r="G171" i="12" s="1"/>
  <c r="G191" i="12"/>
  <c r="G512" i="12"/>
  <c r="H66" i="12"/>
  <c r="H512" i="12"/>
  <c r="H700" i="12"/>
  <c r="H808" i="12"/>
  <c r="H305" i="12"/>
  <c r="H329" i="12"/>
  <c r="H666" i="12"/>
  <c r="G355" i="12"/>
  <c r="H80" i="12"/>
  <c r="H109" i="12"/>
  <c r="H217" i="12"/>
  <c r="H348" i="12"/>
  <c r="H605" i="12"/>
  <c r="H634" i="12"/>
  <c r="H612" i="12"/>
  <c r="H711" i="12"/>
  <c r="H707" i="12" s="1"/>
  <c r="H754" i="12"/>
  <c r="H139" i="12"/>
  <c r="H683" i="12"/>
  <c r="H519" i="12"/>
  <c r="H173" i="12"/>
  <c r="H191" i="12"/>
  <c r="H230" i="12"/>
  <c r="H251" i="12"/>
  <c r="H365" i="12"/>
  <c r="H498" i="12"/>
  <c r="H572" i="12"/>
  <c r="H622" i="12"/>
  <c r="H671" i="12"/>
  <c r="H690" i="12"/>
  <c r="H771" i="12"/>
  <c r="G288" i="12"/>
  <c r="G406" i="12"/>
  <c r="G612" i="12"/>
  <c r="G658" i="12"/>
  <c r="G711" i="12"/>
  <c r="G707" i="12" s="1"/>
  <c r="G706" i="12" s="1"/>
  <c r="H536" i="12"/>
  <c r="H721" i="12"/>
  <c r="H792" i="12"/>
  <c r="G279" i="12"/>
  <c r="H75" i="12"/>
  <c r="H24" i="12"/>
  <c r="H102" i="12"/>
  <c r="H355" i="12"/>
  <c r="H590" i="12"/>
  <c r="H658" i="12"/>
  <c r="H779" i="12"/>
  <c r="G58" i="12"/>
  <c r="G622" i="12"/>
  <c r="G666" i="12"/>
  <c r="G665" i="12" s="1"/>
  <c r="H13" i="12"/>
  <c r="H267" i="12"/>
  <c r="H388" i="12"/>
  <c r="H442" i="12"/>
  <c r="H487" i="12"/>
  <c r="H561" i="12"/>
  <c r="H201" i="12"/>
  <c r="H766" i="12"/>
  <c r="H476" i="12"/>
  <c r="G375" i="12"/>
  <c r="G456" i="12"/>
  <c r="G455" i="12" s="1"/>
  <c r="G454" i="12" s="1"/>
  <c r="G453" i="12" s="1"/>
  <c r="G102" i="12"/>
  <c r="G305" i="12"/>
  <c r="G304" i="12" s="1"/>
  <c r="G303" i="12" s="1"/>
  <c r="G297" i="12" s="1"/>
  <c r="G754" i="12"/>
  <c r="G35" i="12"/>
  <c r="G155" i="12"/>
  <c r="G66" i="12"/>
  <c r="G348" i="12"/>
  <c r="G347" i="12" s="1"/>
  <c r="G424" i="12"/>
  <c r="G423" i="12" s="1"/>
  <c r="G476" i="12"/>
  <c r="G605" i="12"/>
  <c r="G647" i="12"/>
  <c r="G561" i="12"/>
  <c r="G779" i="12"/>
  <c r="G778" i="12" s="1"/>
  <c r="G777" i="12" s="1"/>
  <c r="G776" i="12" s="1"/>
  <c r="G371" i="12"/>
  <c r="G370" i="12" s="1"/>
  <c r="G590" i="12"/>
  <c r="G634" i="12"/>
  <c r="G808" i="12"/>
  <c r="G807" i="12" s="1"/>
  <c r="G806" i="12" s="1"/>
  <c r="G80" i="12"/>
  <c r="G313" i="12"/>
  <c r="G312" i="12" s="1"/>
  <c r="G487" i="12"/>
  <c r="G572" i="12"/>
  <c r="G671" i="12"/>
  <c r="G690" i="12"/>
  <c r="G689" i="12" s="1"/>
  <c r="G792" i="12"/>
  <c r="G791" i="12" s="1"/>
  <c r="G790" i="12" s="1"/>
  <c r="G789" i="12" s="1"/>
  <c r="G75" i="12"/>
  <c r="G71" i="12" s="1"/>
  <c r="G498" i="12"/>
  <c r="H492" i="17"/>
  <c r="H156" i="17"/>
  <c r="G155" i="17"/>
  <c r="F85" i="17"/>
  <c r="F84" i="17" s="1"/>
  <c r="H84" i="17" s="1"/>
  <c r="H331" i="17"/>
  <c r="H320" i="17"/>
  <c r="F28" i="17"/>
  <c r="H28" i="17" s="1"/>
  <c r="F72" i="17"/>
  <c r="F71" i="17" s="1"/>
  <c r="F70" i="17" s="1"/>
  <c r="F152" i="17"/>
  <c r="F151" i="17" s="1"/>
  <c r="H151" i="17" s="1"/>
  <c r="F545" i="17"/>
  <c r="H545" i="17" s="1"/>
  <c r="F760" i="17"/>
  <c r="H760" i="17" s="1"/>
  <c r="H344" i="17"/>
  <c r="F733" i="17"/>
  <c r="H733" i="17" s="1"/>
  <c r="F63" i="17"/>
  <c r="H63" i="17" s="1"/>
  <c r="F278" i="17"/>
  <c r="F275" i="17" s="1"/>
  <c r="H645" i="17"/>
  <c r="H419" i="17"/>
  <c r="H318" i="17"/>
  <c r="H287" i="17"/>
  <c r="H463" i="17"/>
  <c r="F663" i="17"/>
  <c r="F656" i="17" s="1"/>
  <c r="F655" i="17" s="1"/>
  <c r="H642" i="17"/>
  <c r="H615" i="17"/>
  <c r="H354" i="17"/>
  <c r="H285" i="17"/>
  <c r="H215" i="17"/>
  <c r="H175" i="17"/>
  <c r="H516" i="17"/>
  <c r="F598" i="17"/>
  <c r="H598" i="17" s="1"/>
  <c r="F622" i="17"/>
  <c r="F701" i="17"/>
  <c r="H701" i="17" s="1"/>
  <c r="F770" i="17"/>
  <c r="F769" i="17" s="1"/>
  <c r="F768" i="17" s="1"/>
  <c r="F767" i="17" s="1"/>
  <c r="H412" i="17"/>
  <c r="H268" i="17"/>
  <c r="H450" i="17"/>
  <c r="F262" i="17"/>
  <c r="H262" i="17" s="1"/>
  <c r="H294" i="17"/>
  <c r="H667" i="17"/>
  <c r="H441" i="17"/>
  <c r="H44" i="17"/>
  <c r="H677" i="17"/>
  <c r="F163" i="17"/>
  <c r="F162" i="17" s="1"/>
  <c r="F161" i="17" s="1"/>
  <c r="F160" i="17" s="1"/>
  <c r="H665" i="17"/>
  <c r="H653" i="17"/>
  <c r="H394" i="17"/>
  <c r="H308" i="17"/>
  <c r="H277" i="17"/>
  <c r="H240" i="17"/>
  <c r="H207" i="17"/>
  <c r="H744" i="17"/>
  <c r="H94" i="17"/>
  <c r="H753" i="17"/>
  <c r="H106" i="17"/>
  <c r="H319" i="17"/>
  <c r="H570" i="17"/>
  <c r="H672" i="17"/>
  <c r="H709" i="17"/>
  <c r="H117" i="17"/>
  <c r="H138" i="17"/>
  <c r="H267" i="17"/>
  <c r="H330" i="17"/>
  <c r="H605" i="17"/>
  <c r="H618" i="17"/>
  <c r="H402" i="17"/>
  <c r="H210" i="17"/>
  <c r="H246" i="17"/>
  <c r="H690" i="17"/>
  <c r="H180" i="17"/>
  <c r="H414" i="17"/>
  <c r="H198" i="17"/>
  <c r="H432" i="17"/>
  <c r="H356" i="17"/>
  <c r="H377" i="17"/>
  <c r="H393" i="17"/>
  <c r="H407" i="17"/>
  <c r="H423" i="17"/>
  <c r="H438" i="17"/>
  <c r="H451" i="17"/>
  <c r="H464" i="17"/>
  <c r="H483" i="17"/>
  <c r="H499" i="17"/>
  <c r="H511" i="17"/>
  <c r="H527" i="17"/>
  <c r="H543" i="17"/>
  <c r="H612" i="17"/>
  <c r="H678" i="17"/>
  <c r="H695" i="17"/>
  <c r="H738" i="17"/>
  <c r="H97" i="17"/>
  <c r="H113" i="17"/>
  <c r="H134" i="17"/>
  <c r="H147" i="17"/>
  <c r="H276" i="17"/>
  <c r="H325" i="17"/>
  <c r="H339" i="17"/>
  <c r="H614" i="17"/>
  <c r="H627" i="17"/>
  <c r="H644" i="17"/>
  <c r="H666" i="17"/>
  <c r="H721" i="17"/>
  <c r="H216" i="17"/>
  <c r="F96" i="17"/>
  <c r="H348" i="17"/>
  <c r="H46" i="17"/>
  <c r="H19" i="17"/>
  <c r="H39" i="17"/>
  <c r="H57" i="17"/>
  <c r="H76" i="17"/>
  <c r="H136" i="17"/>
  <c r="H174" i="17"/>
  <c r="H228" i="17"/>
  <c r="H582" i="17"/>
  <c r="H629" i="17"/>
  <c r="G766" i="12"/>
  <c r="G251" i="12"/>
  <c r="H291" i="17"/>
  <c r="H559" i="17"/>
  <c r="H25" i="17"/>
  <c r="H65" i="17"/>
  <c r="H102" i="17"/>
  <c r="H176" i="17"/>
  <c r="H235" i="17"/>
  <c r="H249" i="17"/>
  <c r="H280" i="17"/>
  <c r="H297" i="17"/>
  <c r="H316" i="17"/>
  <c r="H343" i="17"/>
  <c r="H365" i="17"/>
  <c r="H387" i="17"/>
  <c r="H400" i="17"/>
  <c r="H413" i="17"/>
  <c r="H445" i="17"/>
  <c r="H457" i="17"/>
  <c r="H476" i="17"/>
  <c r="H490" i="17"/>
  <c r="H505" i="17"/>
  <c r="H518" i="17"/>
  <c r="H536" i="17"/>
  <c r="H549" i="17"/>
  <c r="H567" i="17"/>
  <c r="H586" i="17"/>
  <c r="H631" i="17"/>
  <c r="H649" i="17"/>
  <c r="H670" i="17"/>
  <c r="H685" i="17"/>
  <c r="H705" i="17"/>
  <c r="H725" i="17"/>
  <c r="H746" i="17"/>
  <c r="H366" i="17"/>
  <c r="H226" i="17"/>
  <c r="H90" i="17"/>
  <c r="H120" i="17"/>
  <c r="H141" i="17"/>
  <c r="H202" i="17"/>
  <c r="H218" i="17"/>
  <c r="H237" i="17"/>
  <c r="H251" i="17"/>
  <c r="H269" i="17"/>
  <c r="H284" i="17"/>
  <c r="H303" i="17"/>
  <c r="H332" i="17"/>
  <c r="H347" i="17"/>
  <c r="H373" i="17"/>
  <c r="H389" i="17"/>
  <c r="H417" i="17"/>
  <c r="H434" i="17"/>
  <c r="H447" i="17"/>
  <c r="H459" i="17"/>
  <c r="H478" i="17"/>
  <c r="H507" i="17"/>
  <c r="H521" i="17"/>
  <c r="H538" i="17"/>
  <c r="H551" i="17"/>
  <c r="H592" i="17"/>
  <c r="H607" i="17"/>
  <c r="H620" i="17"/>
  <c r="H633" i="17"/>
  <c r="H657" i="17"/>
  <c r="H728" i="17"/>
  <c r="H748" i="17"/>
  <c r="H741" i="17"/>
  <c r="H13" i="17"/>
  <c r="H48" i="17"/>
  <c r="H68" i="17"/>
  <c r="H178" i="17"/>
  <c r="H15" i="17"/>
  <c r="H30" i="17"/>
  <c r="H50" i="17"/>
  <c r="H108" i="17"/>
  <c r="H122" i="17"/>
  <c r="H143" i="17"/>
  <c r="H222" i="17"/>
  <c r="H239" i="17"/>
  <c r="H255" i="17"/>
  <c r="H271" i="17"/>
  <c r="H286" i="17"/>
  <c r="H305" i="17"/>
  <c r="H321" i="17"/>
  <c r="H335" i="17"/>
  <c r="H375" i="17"/>
  <c r="H391" i="17"/>
  <c r="H404" i="17"/>
  <c r="H421" i="17"/>
  <c r="H436" i="17"/>
  <c r="H449" i="17"/>
  <c r="H481" i="17"/>
  <c r="H494" i="17"/>
  <c r="H509" i="17"/>
  <c r="H540" i="17"/>
  <c r="H553" i="17"/>
  <c r="H575" i="17"/>
  <c r="H594" i="17"/>
  <c r="H609" i="17"/>
  <c r="H635" i="17"/>
  <c r="H660" i="17"/>
  <c r="H676" i="17"/>
  <c r="H692" i="17"/>
  <c r="H751" i="17"/>
  <c r="H82" i="17"/>
  <c r="H58" i="17"/>
  <c r="H309" i="17"/>
  <c r="H360" i="17"/>
  <c r="H396" i="17"/>
  <c r="H17" i="17"/>
  <c r="H74" i="17"/>
  <c r="G96" i="17"/>
  <c r="H111" i="17"/>
  <c r="H145" i="17"/>
  <c r="H260" i="17"/>
  <c r="H273" i="17"/>
  <c r="H323" i="17"/>
  <c r="H337" i="17"/>
  <c r="H625" i="17"/>
  <c r="H638" i="17"/>
  <c r="H719" i="17"/>
  <c r="H244" i="17"/>
  <c r="H23" i="17"/>
  <c r="H43" i="17"/>
  <c r="H81" i="17"/>
  <c r="H99" i="17"/>
  <c r="H115" i="17"/>
  <c r="H149" i="17"/>
  <c r="H195" i="17"/>
  <c r="H214" i="17"/>
  <c r="H265" i="17"/>
  <c r="H314" i="17"/>
  <c r="H327" i="17"/>
  <c r="H362" i="17"/>
  <c r="H385" i="17"/>
  <c r="H398" i="17"/>
  <c r="H411" i="17"/>
  <c r="H430" i="17"/>
  <c r="H442" i="17"/>
  <c r="H455" i="17"/>
  <c r="H473" i="17"/>
  <c r="H487" i="17"/>
  <c r="H503" i="17"/>
  <c r="H533" i="17"/>
  <c r="H547" i="17"/>
  <c r="H562" i="17"/>
  <c r="H602" i="17"/>
  <c r="H616" i="17"/>
  <c r="H668" i="17"/>
  <c r="H683" i="17"/>
  <c r="H723" i="17"/>
  <c r="H696" i="17"/>
  <c r="H528" i="17"/>
  <c r="F191" i="17"/>
  <c r="F190" i="17" s="1"/>
  <c r="H190" i="17" s="1"/>
  <c r="H192" i="17"/>
  <c r="G53" i="17"/>
  <c r="H54" i="17"/>
  <c r="G186" i="17"/>
  <c r="H187" i="17"/>
  <c r="H307" i="17"/>
  <c r="H577" i="17"/>
  <c r="H170" i="17"/>
  <c r="H212" i="17"/>
  <c r="H379" i="17"/>
  <c r="H409" i="17"/>
  <c r="H428" i="17"/>
  <c r="H440" i="17"/>
  <c r="H453" i="17"/>
  <c r="H470" i="17"/>
  <c r="H485" i="17"/>
  <c r="H501" i="17"/>
  <c r="H514" i="17"/>
  <c r="H531" i="17"/>
  <c r="H680" i="17"/>
  <c r="H699" i="17"/>
  <c r="H341" i="17"/>
  <c r="H646" i="17"/>
  <c r="G763" i="17"/>
  <c r="H764" i="17"/>
  <c r="G769" i="17"/>
  <c r="G351" i="17"/>
  <c r="H351" i="17" s="1"/>
  <c r="H352" i="17"/>
  <c r="G461" i="17"/>
  <c r="H461" i="17" s="1"/>
  <c r="H462" i="17"/>
  <c r="G520" i="17"/>
  <c r="H523" i="17"/>
  <c r="G708" i="17"/>
  <c r="G704" i="17" s="1"/>
  <c r="H712" i="17"/>
  <c r="G205" i="17"/>
  <c r="H205" i="17" s="1"/>
  <c r="H206" i="17"/>
  <c r="G126" i="17"/>
  <c r="H127" i="17"/>
  <c r="G165" i="17"/>
  <c r="H165" i="17" s="1"/>
  <c r="H166" i="17"/>
  <c r="H224" i="17"/>
  <c r="H242" i="17"/>
  <c r="H289" i="17"/>
  <c r="H556" i="17"/>
  <c r="H596" i="17"/>
  <c r="F682" i="17"/>
  <c r="H311" i="17"/>
  <c r="H299" i="17"/>
  <c r="H281" i="17"/>
  <c r="H203" i="17"/>
  <c r="G194" i="17"/>
  <c r="H194" i="17" s="1"/>
  <c r="G579" i="17"/>
  <c r="G757" i="17"/>
  <c r="H730" i="17"/>
  <c r="H706" i="17"/>
  <c r="H652" i="17"/>
  <c r="H640" i="17"/>
  <c r="H580" i="17"/>
  <c r="H568" i="17"/>
  <c r="H418" i="17"/>
  <c r="H310" i="17"/>
  <c r="H298" i="17"/>
  <c r="G530" i="17"/>
  <c r="H765" i="17"/>
  <c r="H729" i="17"/>
  <c r="H651" i="17"/>
  <c r="H639" i="17"/>
  <c r="H465" i="17"/>
  <c r="H183" i="17"/>
  <c r="H171" i="17"/>
  <c r="H103" i="17"/>
  <c r="H758" i="17"/>
  <c r="H650" i="17"/>
  <c r="H368" i="17"/>
  <c r="H182" i="17"/>
  <c r="H158" i="17"/>
  <c r="H78" i="17"/>
  <c r="F105" i="17"/>
  <c r="F101" i="17" s="1"/>
  <c r="H571" i="17"/>
  <c r="H415" i="17"/>
  <c r="H367" i="17"/>
  <c r="H229" i="17"/>
  <c r="H199" i="17"/>
  <c r="H181" i="17"/>
  <c r="H77" i="17"/>
  <c r="F574" i="17"/>
  <c r="F573" i="17" s="1"/>
  <c r="G469" i="17"/>
  <c r="G498" i="17"/>
  <c r="F89" i="17"/>
  <c r="F88" i="17" s="1"/>
  <c r="F513" i="17"/>
  <c r="F643" i="17"/>
  <c r="F637" i="17" s="1"/>
  <c r="G302" i="17"/>
  <c r="F579" i="17"/>
  <c r="G105" i="17"/>
  <c r="G689" i="17"/>
  <c r="G675" i="17"/>
  <c r="G750" i="17"/>
  <c r="G444" i="17"/>
  <c r="G133" i="17"/>
  <c r="G275" i="17"/>
  <c r="G334" i="17"/>
  <c r="G555" i="17"/>
  <c r="G22" i="17"/>
  <c r="G71" i="17"/>
  <c r="G110" i="17"/>
  <c r="G372" i="17"/>
  <c r="G698" i="17"/>
  <c r="G62" i="17"/>
  <c r="G89" i="17"/>
  <c r="G221" i="17"/>
  <c r="G234" i="17"/>
  <c r="G288" i="17"/>
  <c r="G682" i="17"/>
  <c r="G732" i="17"/>
  <c r="G624" i="17"/>
  <c r="F750" i="17"/>
  <c r="G45" i="17"/>
  <c r="G209" i="17"/>
  <c r="G313" i="17"/>
  <c r="G427" i="17"/>
  <c r="G480" i="17"/>
  <c r="G542" i="17"/>
  <c r="G656" i="17"/>
  <c r="F12" i="17"/>
  <c r="F11" i="17" s="1"/>
  <c r="F355" i="17"/>
  <c r="F469" i="17"/>
  <c r="F468" i="17" s="1"/>
  <c r="F675" i="17"/>
  <c r="F674" i="17" s="1"/>
  <c r="F689" i="17"/>
  <c r="F688" i="17" s="1"/>
  <c r="G12" i="17"/>
  <c r="G173" i="17"/>
  <c r="G384" i="17"/>
  <c r="G395" i="17"/>
  <c r="G566" i="17"/>
  <c r="G718" i="17"/>
  <c r="G574" i="17"/>
  <c r="G34" i="17"/>
  <c r="G140" i="17"/>
  <c r="G259" i="17"/>
  <c r="G355" i="17"/>
  <c r="G643" i="17"/>
  <c r="F45" i="17"/>
  <c r="G406" i="17"/>
  <c r="F133" i="17"/>
  <c r="F555" i="17"/>
  <c r="F708" i="17"/>
  <c r="F704" i="17" s="1"/>
  <c r="F703" i="17" s="1"/>
  <c r="G248" i="17"/>
  <c r="G283" i="17"/>
  <c r="G420" i="17"/>
  <c r="G513" i="17"/>
  <c r="G591" i="17"/>
  <c r="F334" i="17"/>
  <c r="F372" i="17"/>
  <c r="F371" i="17" s="1"/>
  <c r="F370" i="17" s="1"/>
  <c r="F364" i="17" s="1"/>
  <c r="F110" i="17"/>
  <c r="F248" i="17"/>
  <c r="F530" i="17"/>
  <c r="F624" i="17"/>
  <c r="F35" i="17"/>
  <c r="F34" i="17" s="1"/>
  <c r="F33" i="17" s="1"/>
  <c r="F140" i="17"/>
  <c r="F498" i="17"/>
  <c r="F201" i="17"/>
  <c r="F197" i="17" s="1"/>
  <c r="F221" i="17"/>
  <c r="F220" i="17" s="1"/>
  <c r="F234" i="17"/>
  <c r="F233" i="17" s="1"/>
  <c r="F302" i="17"/>
  <c r="F301" i="17" s="1"/>
  <c r="F313" i="17"/>
  <c r="F420" i="17"/>
  <c r="F209" i="17"/>
  <c r="F288" i="17"/>
  <c r="F384" i="17"/>
  <c r="F395" i="17"/>
  <c r="F480" i="17"/>
  <c r="F520" i="17"/>
  <c r="F566" i="17"/>
  <c r="F406" i="17"/>
  <c r="F718" i="17"/>
  <c r="F717" i="17" s="1"/>
  <c r="F716" i="17" s="1"/>
  <c r="F444" i="17"/>
  <c r="F346" i="17"/>
  <c r="F427" i="17"/>
  <c r="F173" i="17"/>
  <c r="F169" i="17" s="1"/>
  <c r="F283" i="17"/>
  <c r="G771" i="12" l="1"/>
  <c r="G765" i="12" s="1"/>
  <c r="H155" i="17"/>
  <c r="I818" i="12"/>
  <c r="G442" i="12"/>
  <c r="G441" i="12" s="1"/>
  <c r="G432" i="12" s="1"/>
  <c r="G422" i="12" s="1"/>
  <c r="I285" i="12"/>
  <c r="G365" i="12"/>
  <c r="G361" i="12" s="1"/>
  <c r="G360" i="12" s="1"/>
  <c r="G267" i="12"/>
  <c r="I267" i="12" s="1"/>
  <c r="G24" i="12"/>
  <c r="G23" i="12" s="1"/>
  <c r="I222" i="12"/>
  <c r="I245" i="12"/>
  <c r="G13" i="12"/>
  <c r="G12" i="12" s="1"/>
  <c r="G230" i="12"/>
  <c r="I230" i="12" s="1"/>
  <c r="I121" i="12"/>
  <c r="I223" i="12"/>
  <c r="G183" i="12"/>
  <c r="G182" i="12" s="1"/>
  <c r="G181" i="12" s="1"/>
  <c r="H424" i="12"/>
  <c r="I284" i="12"/>
  <c r="G109" i="12"/>
  <c r="G101" i="12" s="1"/>
  <c r="G100" i="12" s="1"/>
  <c r="G388" i="12"/>
  <c r="I388" i="12" s="1"/>
  <c r="G536" i="12"/>
  <c r="I536" i="12" s="1"/>
  <c r="G700" i="12"/>
  <c r="G699" i="12" s="1"/>
  <c r="G688" i="12" s="1"/>
  <c r="H371" i="12"/>
  <c r="H370" i="12" s="1"/>
  <c r="I370" i="12" s="1"/>
  <c r="I140" i="12"/>
  <c r="H279" i="12"/>
  <c r="I279" i="12" s="1"/>
  <c r="I634" i="12"/>
  <c r="I512" i="12"/>
  <c r="I439" i="12"/>
  <c r="G721" i="12"/>
  <c r="G720" i="12" s="1"/>
  <c r="G719" i="12" s="1"/>
  <c r="G225" i="12"/>
  <c r="I225" i="12" s="1"/>
  <c r="I561" i="12"/>
  <c r="I406" i="12"/>
  <c r="I671" i="12"/>
  <c r="G329" i="12"/>
  <c r="G328" i="12" s="1"/>
  <c r="G327" i="12" s="1"/>
  <c r="H58" i="12"/>
  <c r="I58" i="12" s="1"/>
  <c r="I288" i="12"/>
  <c r="I325" i="12"/>
  <c r="I120" i="12"/>
  <c r="H706" i="12"/>
  <c r="I706" i="12" s="1"/>
  <c r="I707" i="12"/>
  <c r="H423" i="12"/>
  <c r="I423" i="12" s="1"/>
  <c r="I424" i="12"/>
  <c r="H791" i="12"/>
  <c r="I792" i="12"/>
  <c r="I191" i="12"/>
  <c r="H682" i="12"/>
  <c r="I683" i="12"/>
  <c r="H163" i="12"/>
  <c r="I163" i="12" s="1"/>
  <c r="I164" i="12"/>
  <c r="H455" i="12"/>
  <c r="I456" i="12"/>
  <c r="G131" i="12"/>
  <c r="I132" i="12"/>
  <c r="G217" i="12"/>
  <c r="I217" i="12" s="1"/>
  <c r="G201" i="12"/>
  <c r="I201" i="12" s="1"/>
  <c r="G22" i="12"/>
  <c r="I476" i="12"/>
  <c r="I487" i="12"/>
  <c r="H361" i="12"/>
  <c r="H720" i="12"/>
  <c r="I572" i="12"/>
  <c r="H172" i="12"/>
  <c r="I173" i="12"/>
  <c r="H138" i="12"/>
  <c r="I138" i="12" s="1"/>
  <c r="I139" i="12"/>
  <c r="I605" i="12"/>
  <c r="H665" i="12"/>
  <c r="I665" i="12" s="1"/>
  <c r="I666" i="12"/>
  <c r="I66" i="12"/>
  <c r="H323" i="12"/>
  <c r="I324" i="12"/>
  <c r="G803" i="12"/>
  <c r="I804" i="12"/>
  <c r="I169" i="12"/>
  <c r="G519" i="12"/>
  <c r="H441" i="12"/>
  <c r="I658" i="12"/>
  <c r="H101" i="12"/>
  <c r="I102" i="12"/>
  <c r="I498" i="12"/>
  <c r="I754" i="12"/>
  <c r="H347" i="12"/>
  <c r="I347" i="12" s="1"/>
  <c r="I348" i="12"/>
  <c r="H328" i="12"/>
  <c r="H433" i="12"/>
  <c r="I433" i="12" s="1"/>
  <c r="I434" i="12"/>
  <c r="I168" i="12"/>
  <c r="H50" i="12"/>
  <c r="I50" i="12" s="1"/>
  <c r="I51" i="12"/>
  <c r="H618" i="12"/>
  <c r="I622" i="12"/>
  <c r="H313" i="12"/>
  <c r="I590" i="12"/>
  <c r="H23" i="12"/>
  <c r="H129" i="12"/>
  <c r="H765" i="12"/>
  <c r="I765" i="12" s="1"/>
  <c r="I771" i="12"/>
  <c r="I711" i="12"/>
  <c r="H304" i="12"/>
  <c r="I305" i="12"/>
  <c r="H417" i="12"/>
  <c r="H299" i="12"/>
  <c r="I300" i="12"/>
  <c r="H413" i="12"/>
  <c r="I414" i="12"/>
  <c r="H94" i="12"/>
  <c r="I95" i="12"/>
  <c r="H151" i="12"/>
  <c r="I151" i="12" s="1"/>
  <c r="I152" i="12"/>
  <c r="G419" i="12"/>
  <c r="I420" i="12"/>
  <c r="I647" i="12"/>
  <c r="I766" i="12"/>
  <c r="H71" i="12"/>
  <c r="I71" i="12" s="1"/>
  <c r="I75" i="12"/>
  <c r="H689" i="12"/>
  <c r="I690" i="12"/>
  <c r="I251" i="12"/>
  <c r="I612" i="12"/>
  <c r="H807" i="12"/>
  <c r="I808" i="12"/>
  <c r="H182" i="12"/>
  <c r="H42" i="12"/>
  <c r="I42" i="12" s="1"/>
  <c r="I43" i="12"/>
  <c r="H156" i="12"/>
  <c r="I157" i="12"/>
  <c r="H147" i="12"/>
  <c r="I148" i="12"/>
  <c r="G505" i="12"/>
  <c r="I505" i="12" s="1"/>
  <c r="I506" i="12"/>
  <c r="H12" i="12"/>
  <c r="H778" i="12"/>
  <c r="I779" i="12"/>
  <c r="I355" i="12"/>
  <c r="I80" i="12"/>
  <c r="H699" i="12"/>
  <c r="H46" i="12"/>
  <c r="I46" i="12" s="1"/>
  <c r="I47" i="12"/>
  <c r="H247" i="12"/>
  <c r="I247" i="12" s="1"/>
  <c r="I248" i="12"/>
  <c r="I375" i="12"/>
  <c r="H437" i="12"/>
  <c r="I437" i="12" s="1"/>
  <c r="I438" i="12"/>
  <c r="I35" i="12"/>
  <c r="H239" i="12"/>
  <c r="I239" i="12" s="1"/>
  <c r="I240" i="12"/>
  <c r="H384" i="12"/>
  <c r="I384" i="12" s="1"/>
  <c r="I385" i="12"/>
  <c r="G54" i="12"/>
  <c r="H589" i="12"/>
  <c r="H518" i="12"/>
  <c r="G278" i="12"/>
  <c r="G137" i="12"/>
  <c r="H475" i="12"/>
  <c r="H560" i="12"/>
  <c r="H200" i="12"/>
  <c r="H199" i="12" s="1"/>
  <c r="G618" i="12"/>
  <c r="G617" i="12" s="1"/>
  <c r="G238" i="12"/>
  <c r="G589" i="12"/>
  <c r="G588" i="12" s="1"/>
  <c r="G560" i="12"/>
  <c r="G559" i="12" s="1"/>
  <c r="G475" i="12"/>
  <c r="H161" i="17"/>
  <c r="F757" i="17"/>
  <c r="F756" i="17" s="1"/>
  <c r="F698" i="17"/>
  <c r="F694" i="17" s="1"/>
  <c r="F687" i="17" s="1"/>
  <c r="H85" i="17"/>
  <c r="H72" i="17"/>
  <c r="F542" i="17"/>
  <c r="H542" i="17" s="1"/>
  <c r="F62" i="17"/>
  <c r="F56" i="17" s="1"/>
  <c r="H162" i="17"/>
  <c r="G201" i="17"/>
  <c r="G197" i="17" s="1"/>
  <c r="H197" i="17" s="1"/>
  <c r="F591" i="17"/>
  <c r="F590" i="17" s="1"/>
  <c r="F589" i="17" s="1"/>
  <c r="F588" i="17" s="1"/>
  <c r="H163" i="17"/>
  <c r="H152" i="17"/>
  <c r="F732" i="17"/>
  <c r="H732" i="17" s="1"/>
  <c r="H622" i="17"/>
  <c r="F22" i="17"/>
  <c r="F21" i="17" s="1"/>
  <c r="F259" i="17"/>
  <c r="H259" i="17" s="1"/>
  <c r="H663" i="17"/>
  <c r="H278" i="17"/>
  <c r="F232" i="17"/>
  <c r="F189" i="17"/>
  <c r="H770" i="17"/>
  <c r="H96" i="17"/>
  <c r="G497" i="17"/>
  <c r="G496" i="17" s="1"/>
  <c r="G189" i="17"/>
  <c r="G160" i="17"/>
  <c r="H160" i="17" s="1"/>
  <c r="H133" i="17"/>
  <c r="F467" i="17"/>
  <c r="H105" i="17"/>
  <c r="H248" i="17"/>
  <c r="H313" i="17"/>
  <c r="F208" i="17"/>
  <c r="G346" i="17"/>
  <c r="H346" i="17" s="1"/>
  <c r="F497" i="17"/>
  <c r="H427" i="17"/>
  <c r="H275" i="17"/>
  <c r="H35" i="17"/>
  <c r="H520" i="17"/>
  <c r="H566" i="17"/>
  <c r="H513" i="17"/>
  <c r="G169" i="17"/>
  <c r="H169" i="17" s="1"/>
  <c r="H173" i="17"/>
  <c r="G756" i="17"/>
  <c r="G768" i="17"/>
  <c r="H769" i="17"/>
  <c r="G590" i="17"/>
  <c r="H355" i="17"/>
  <c r="G717" i="17"/>
  <c r="H718" i="17"/>
  <c r="H209" i="17"/>
  <c r="H682" i="17"/>
  <c r="G694" i="17"/>
  <c r="G70" i="17"/>
  <c r="H70" i="17" s="1"/>
  <c r="H71" i="17"/>
  <c r="H444" i="17"/>
  <c r="H530" i="17"/>
  <c r="H579" i="17"/>
  <c r="G185" i="17"/>
  <c r="H185" i="17" s="1"/>
  <c r="H186" i="17"/>
  <c r="G33" i="17"/>
  <c r="H33" i="17" s="1"/>
  <c r="H34" i="17"/>
  <c r="G88" i="17"/>
  <c r="H88" i="17" s="1"/>
  <c r="H89" i="17"/>
  <c r="G468" i="17"/>
  <c r="H468" i="17" s="1"/>
  <c r="H469" i="17"/>
  <c r="G125" i="17"/>
  <c r="H126" i="17"/>
  <c r="G637" i="17"/>
  <c r="H637" i="17" s="1"/>
  <c r="H643" i="17"/>
  <c r="G573" i="17"/>
  <c r="H573" i="17" s="1"/>
  <c r="H574" i="17"/>
  <c r="G727" i="17"/>
  <c r="F345" i="17"/>
  <c r="G655" i="17"/>
  <c r="H655" i="17" s="1"/>
  <c r="H656" i="17"/>
  <c r="H45" i="17"/>
  <c r="H288" i="17"/>
  <c r="G371" i="17"/>
  <c r="H372" i="17"/>
  <c r="G21" i="17"/>
  <c r="H750" i="17"/>
  <c r="G762" i="17"/>
  <c r="H762" i="17" s="1"/>
  <c r="H763" i="17"/>
  <c r="G301" i="17"/>
  <c r="H301" i="17" s="1"/>
  <c r="H302" i="17"/>
  <c r="H420" i="17"/>
  <c r="G132" i="17"/>
  <c r="H140" i="17"/>
  <c r="H395" i="17"/>
  <c r="G233" i="17"/>
  <c r="H234" i="17"/>
  <c r="G526" i="17"/>
  <c r="H555" i="17"/>
  <c r="G674" i="17"/>
  <c r="H675" i="17"/>
  <c r="F80" i="17"/>
  <c r="H191" i="17"/>
  <c r="G52" i="17"/>
  <c r="H52" i="17" s="1"/>
  <c r="H53" i="17"/>
  <c r="G703" i="17"/>
  <c r="H703" i="17" s="1"/>
  <c r="H704" i="17"/>
  <c r="G688" i="17"/>
  <c r="H688" i="17" s="1"/>
  <c r="H689" i="17"/>
  <c r="G11" i="17"/>
  <c r="H11" i="17" s="1"/>
  <c r="H12" i="17"/>
  <c r="G56" i="17"/>
  <c r="G258" i="17"/>
  <c r="H283" i="17"/>
  <c r="H406" i="17"/>
  <c r="G101" i="17"/>
  <c r="H384" i="17"/>
  <c r="H480" i="17"/>
  <c r="H624" i="17"/>
  <c r="G220" i="17"/>
  <c r="H220" i="17" s="1"/>
  <c r="H221" i="17"/>
  <c r="H110" i="17"/>
  <c r="H334" i="17"/>
  <c r="H498" i="17"/>
  <c r="H708" i="17"/>
  <c r="F654" i="17"/>
  <c r="F132" i="17"/>
  <c r="F131" i="17" s="1"/>
  <c r="F130" i="17" s="1"/>
  <c r="F32" i="17"/>
  <c r="G426" i="17"/>
  <c r="F296" i="17"/>
  <c r="G383" i="17"/>
  <c r="F426" i="17"/>
  <c r="F425" i="17" s="1"/>
  <c r="F383" i="17"/>
  <c r="F382" i="17" s="1"/>
  <c r="I442" i="12" l="1"/>
  <c r="G718" i="12"/>
  <c r="G705" i="12" s="1"/>
  <c r="I182" i="12"/>
  <c r="I13" i="12"/>
  <c r="I12" i="12"/>
  <c r="I365" i="12"/>
  <c r="G321" i="12"/>
  <c r="I24" i="12"/>
  <c r="G11" i="12"/>
  <c r="H278" i="12"/>
  <c r="I278" i="12" s="1"/>
  <c r="I109" i="12"/>
  <c r="I371" i="12"/>
  <c r="G518" i="12"/>
  <c r="G517" i="12" s="1"/>
  <c r="I183" i="12"/>
  <c r="I720" i="12"/>
  <c r="G383" i="12"/>
  <c r="G382" i="12" s="1"/>
  <c r="I700" i="12"/>
  <c r="I699" i="12"/>
  <c r="H238" i="12"/>
  <c r="I238" i="12" s="1"/>
  <c r="I329" i="12"/>
  <c r="H54" i="12"/>
  <c r="I54" i="12" s="1"/>
  <c r="I328" i="12"/>
  <c r="G474" i="12"/>
  <c r="H719" i="12"/>
  <c r="I719" i="12" s="1"/>
  <c r="H383" i="12"/>
  <c r="H382" i="12" s="1"/>
  <c r="I721" i="12"/>
  <c r="G200" i="12"/>
  <c r="G199" i="12" s="1"/>
  <c r="I199" i="12" s="1"/>
  <c r="H474" i="12"/>
  <c r="I475" i="12"/>
  <c r="H517" i="12"/>
  <c r="I518" i="12"/>
  <c r="H22" i="12"/>
  <c r="I22" i="12" s="1"/>
  <c r="I23" i="12"/>
  <c r="H790" i="12"/>
  <c r="I791" i="12"/>
  <c r="H100" i="12"/>
  <c r="I101" i="12"/>
  <c r="H681" i="12"/>
  <c r="I682" i="12"/>
  <c r="I455" i="12"/>
  <c r="H454" i="12"/>
  <c r="H327" i="12"/>
  <c r="H777" i="12"/>
  <c r="I778" i="12"/>
  <c r="I519" i="12"/>
  <c r="G418" i="12"/>
  <c r="I419" i="12"/>
  <c r="H412" i="12"/>
  <c r="I412" i="12" s="1"/>
  <c r="I413" i="12"/>
  <c r="H303" i="12"/>
  <c r="I303" i="12" s="1"/>
  <c r="I304" i="12"/>
  <c r="H312" i="12"/>
  <c r="I312" i="12" s="1"/>
  <c r="I313" i="12"/>
  <c r="H181" i="12"/>
  <c r="I181" i="12" s="1"/>
  <c r="H93" i="12"/>
  <c r="I93" i="12" s="1"/>
  <c r="I94" i="12"/>
  <c r="G802" i="12"/>
  <c r="I803" i="12"/>
  <c r="H559" i="12"/>
  <c r="I559" i="12" s="1"/>
  <c r="I560" i="12"/>
  <c r="H146" i="12"/>
  <c r="I147" i="12"/>
  <c r="H432" i="12"/>
  <c r="I432" i="12" s="1"/>
  <c r="I441" i="12"/>
  <c r="H322" i="12"/>
  <c r="I322" i="12" s="1"/>
  <c r="I323" i="12"/>
  <c r="H360" i="12"/>
  <c r="I360" i="12" s="1"/>
  <c r="I361" i="12"/>
  <c r="H298" i="12"/>
  <c r="I299" i="12"/>
  <c r="H617" i="12"/>
  <c r="I617" i="12" s="1"/>
  <c r="I618" i="12"/>
  <c r="H588" i="12"/>
  <c r="I588" i="12" s="1"/>
  <c r="I589" i="12"/>
  <c r="I156" i="12"/>
  <c r="H155" i="12"/>
  <c r="I155" i="12" s="1"/>
  <c r="H806" i="12"/>
  <c r="I806" i="12" s="1"/>
  <c r="I807" i="12"/>
  <c r="H688" i="12"/>
  <c r="I688" i="12" s="1"/>
  <c r="I689" i="12"/>
  <c r="H171" i="12"/>
  <c r="I171" i="12" s="1"/>
  <c r="I172" i="12"/>
  <c r="G130" i="12"/>
  <c r="I131" i="12"/>
  <c r="F526" i="17"/>
  <c r="F525" i="17" s="1"/>
  <c r="H757" i="17"/>
  <c r="F168" i="17"/>
  <c r="H698" i="17"/>
  <c r="H756" i="17"/>
  <c r="G345" i="17"/>
  <c r="H345" i="17" s="1"/>
  <c r="H22" i="17"/>
  <c r="H694" i="17"/>
  <c r="H591" i="17"/>
  <c r="H590" i="17"/>
  <c r="F727" i="17"/>
  <c r="F715" i="17" s="1"/>
  <c r="H62" i="17"/>
  <c r="H56" i="17"/>
  <c r="H201" i="17"/>
  <c r="H21" i="17"/>
  <c r="F258" i="17"/>
  <c r="F257" i="17" s="1"/>
  <c r="F231" i="17" s="1"/>
  <c r="H497" i="17"/>
  <c r="G589" i="17"/>
  <c r="G588" i="17" s="1"/>
  <c r="H588" i="17" s="1"/>
  <c r="H189" i="17"/>
  <c r="F10" i="17"/>
  <c r="F496" i="17"/>
  <c r="G296" i="17"/>
  <c r="H296" i="17" s="1"/>
  <c r="F648" i="17"/>
  <c r="G257" i="17"/>
  <c r="G370" i="17"/>
  <c r="H371" i="17"/>
  <c r="G382" i="17"/>
  <c r="H383" i="17"/>
  <c r="G687" i="17"/>
  <c r="G467" i="17"/>
  <c r="H467" i="17" s="1"/>
  <c r="G131" i="17"/>
  <c r="H132" i="17"/>
  <c r="G654" i="17"/>
  <c r="H654" i="17" s="1"/>
  <c r="H674" i="17"/>
  <c r="G232" i="17"/>
  <c r="H233" i="17"/>
  <c r="G124" i="17"/>
  <c r="H124" i="17" s="1"/>
  <c r="H125" i="17"/>
  <c r="G32" i="17"/>
  <c r="G208" i="17"/>
  <c r="G767" i="17"/>
  <c r="H767" i="17" s="1"/>
  <c r="H768" i="17"/>
  <c r="G525" i="17"/>
  <c r="G716" i="17"/>
  <c r="H716" i="17" s="1"/>
  <c r="H717" i="17"/>
  <c r="G425" i="17"/>
  <c r="H425" i="17" s="1"/>
  <c r="H426" i="17"/>
  <c r="G80" i="17"/>
  <c r="H80" i="17" s="1"/>
  <c r="H101" i="17"/>
  <c r="I382" i="12" l="1"/>
  <c r="H718" i="12"/>
  <c r="I718" i="12" s="1"/>
  <c r="G473" i="12"/>
  <c r="G468" i="12" s="1"/>
  <c r="I383" i="12"/>
  <c r="I517" i="12"/>
  <c r="H11" i="12"/>
  <c r="I11" i="12" s="1"/>
  <c r="I200" i="12"/>
  <c r="G180" i="12"/>
  <c r="H453" i="12"/>
  <c r="I454" i="12"/>
  <c r="G417" i="12"/>
  <c r="I417" i="12" s="1"/>
  <c r="I418" i="12"/>
  <c r="G129" i="12"/>
  <c r="I130" i="12"/>
  <c r="H680" i="12"/>
  <c r="I680" i="12" s="1"/>
  <c r="I681" i="12"/>
  <c r="H789" i="12"/>
  <c r="I789" i="12" s="1"/>
  <c r="I790" i="12"/>
  <c r="H180" i="12"/>
  <c r="I298" i="12"/>
  <c r="H297" i="12"/>
  <c r="I297" i="12" s="1"/>
  <c r="G801" i="12"/>
  <c r="I802" i="12"/>
  <c r="H321" i="12"/>
  <c r="I321" i="12" s="1"/>
  <c r="I327" i="12"/>
  <c r="I146" i="12"/>
  <c r="H137" i="12"/>
  <c r="I137" i="12" s="1"/>
  <c r="H473" i="12"/>
  <c r="I474" i="12"/>
  <c r="H99" i="12"/>
  <c r="I100" i="12"/>
  <c r="H776" i="12"/>
  <c r="I776" i="12" s="1"/>
  <c r="I777" i="12"/>
  <c r="H727" i="17"/>
  <c r="H526" i="17"/>
  <c r="F381" i="17"/>
  <c r="F772" i="17" s="1"/>
  <c r="H525" i="17"/>
  <c r="H496" i="17"/>
  <c r="H258" i="17"/>
  <c r="H257" i="17"/>
  <c r="H589" i="17"/>
  <c r="G715" i="17"/>
  <c r="H715" i="17" s="1"/>
  <c r="G168" i="17"/>
  <c r="H168" i="17" s="1"/>
  <c r="H208" i="17"/>
  <c r="H131" i="17"/>
  <c r="G130" i="17"/>
  <c r="H130" i="17" s="1"/>
  <c r="G364" i="17"/>
  <c r="H364" i="17" s="1"/>
  <c r="H370" i="17"/>
  <c r="H32" i="17"/>
  <c r="G10" i="17"/>
  <c r="H232" i="17"/>
  <c r="G231" i="17"/>
  <c r="H231" i="17" s="1"/>
  <c r="G648" i="17"/>
  <c r="H648" i="17" s="1"/>
  <c r="H687" i="17"/>
  <c r="G381" i="17"/>
  <c r="H382" i="17"/>
  <c r="H705" i="12" l="1"/>
  <c r="I705" i="12" s="1"/>
  <c r="H10" i="12"/>
  <c r="I180" i="12"/>
  <c r="G99" i="12"/>
  <c r="G10" i="12" s="1"/>
  <c r="I129" i="12"/>
  <c r="H468" i="12"/>
  <c r="I468" i="12" s="1"/>
  <c r="I473" i="12"/>
  <c r="G800" i="12"/>
  <c r="I800" i="12" s="1"/>
  <c r="I801" i="12"/>
  <c r="I453" i="12"/>
  <c r="H422" i="12"/>
  <c r="I422" i="12" s="1"/>
  <c r="H381" i="17"/>
  <c r="H10" i="17"/>
  <c r="G772" i="17"/>
  <c r="H772" i="17" s="1"/>
  <c r="G821" i="12" l="1"/>
  <c r="I10" i="12"/>
  <c r="H821" i="12"/>
  <c r="I99" i="12"/>
  <c r="F13" i="8"/>
  <c r="F14" i="8"/>
  <c r="F15" i="8"/>
  <c r="F16" i="8"/>
  <c r="F17" i="8"/>
  <c r="F18" i="8"/>
  <c r="F19" i="8"/>
  <c r="F20" i="8"/>
  <c r="F21" i="8"/>
  <c r="F22" i="8"/>
  <c r="F23" i="8"/>
  <c r="F24" i="8"/>
  <c r="F25" i="8"/>
  <c r="F26" i="8"/>
  <c r="F27" i="8"/>
  <c r="F28" i="8"/>
  <c r="F12" i="8"/>
  <c r="H704" i="25"/>
  <c r="G703" i="25"/>
  <c r="G702" i="25" s="1"/>
  <c r="F703" i="25"/>
  <c r="F702" i="25" s="1"/>
  <c r="F700" i="25" s="1"/>
  <c r="H699" i="25"/>
  <c r="G698" i="25"/>
  <c r="F698" i="25"/>
  <c r="F697" i="25" s="1"/>
  <c r="F695" i="25" s="1"/>
  <c r="F694" i="25"/>
  <c r="G693" i="25"/>
  <c r="F692" i="25"/>
  <c r="F691" i="25" s="1"/>
  <c r="G691" i="25"/>
  <c r="G690" i="25" s="1"/>
  <c r="G689" i="25" s="1"/>
  <c r="H687" i="25"/>
  <c r="H686" i="25"/>
  <c r="G685" i="25"/>
  <c r="F685" i="25"/>
  <c r="H685" i="25" s="1"/>
  <c r="H684" i="25"/>
  <c r="H683" i="25"/>
  <c r="G683" i="25"/>
  <c r="F683" i="25"/>
  <c r="H682" i="25"/>
  <c r="G681" i="25"/>
  <c r="G680" i="25" s="1"/>
  <c r="F681" i="25"/>
  <c r="H679" i="25"/>
  <c r="G678" i="25"/>
  <c r="F678" i="25"/>
  <c r="H677" i="25"/>
  <c r="G676" i="25"/>
  <c r="F676" i="25"/>
  <c r="H675" i="25"/>
  <c r="H674" i="25"/>
  <c r="G673" i="25"/>
  <c r="F673" i="25"/>
  <c r="H673" i="25" s="1"/>
  <c r="H672" i="25"/>
  <c r="H671" i="25"/>
  <c r="G670" i="25"/>
  <c r="H670" i="25" s="1"/>
  <c r="F670" i="25"/>
  <c r="H669" i="25"/>
  <c r="F668" i="25"/>
  <c r="H668" i="25" s="1"/>
  <c r="H667" i="25"/>
  <c r="F666" i="25"/>
  <c r="H666" i="25" s="1"/>
  <c r="G665" i="25"/>
  <c r="H661" i="25"/>
  <c r="G660" i="25"/>
  <c r="F660" i="25"/>
  <c r="H659" i="25"/>
  <c r="G658" i="25"/>
  <c r="F658" i="25"/>
  <c r="H657" i="25"/>
  <c r="G656" i="25"/>
  <c r="F656" i="25"/>
  <c r="F655" i="25"/>
  <c r="F654" i="25" s="1"/>
  <c r="G654" i="25"/>
  <c r="H650" i="25"/>
  <c r="H649" i="25"/>
  <c r="G648" i="25"/>
  <c r="F648" i="25"/>
  <c r="H647" i="25"/>
  <c r="H646" i="25"/>
  <c r="G645" i="25"/>
  <c r="F645" i="25"/>
  <c r="H643" i="25"/>
  <c r="G642" i="25"/>
  <c r="G641" i="25" s="1"/>
  <c r="F642" i="25"/>
  <c r="F641" i="25" s="1"/>
  <c r="F638" i="25"/>
  <c r="F637" i="25" s="1"/>
  <c r="G637" i="25"/>
  <c r="H636" i="25"/>
  <c r="G635" i="25"/>
  <c r="F635" i="25"/>
  <c r="F633" i="25"/>
  <c r="F632" i="25" s="1"/>
  <c r="F631" i="25" s="1"/>
  <c r="G632" i="25"/>
  <c r="G631" i="25" s="1"/>
  <c r="H631" i="25" s="1"/>
  <c r="H629" i="25"/>
  <c r="G628" i="25"/>
  <c r="F628" i="25"/>
  <c r="H627" i="25"/>
  <c r="G626" i="25"/>
  <c r="F626" i="25"/>
  <c r="H622" i="25"/>
  <c r="G621" i="25"/>
  <c r="F621" i="25"/>
  <c r="F620" i="25" s="1"/>
  <c r="H619" i="25"/>
  <c r="G618" i="25"/>
  <c r="F618" i="25"/>
  <c r="F617" i="25"/>
  <c r="G616" i="25"/>
  <c r="H615" i="25"/>
  <c r="G614" i="25"/>
  <c r="F614" i="25"/>
  <c r="H611" i="25"/>
  <c r="G610" i="25"/>
  <c r="F610" i="25"/>
  <c r="H609" i="25"/>
  <c r="G608" i="25"/>
  <c r="F608" i="25"/>
  <c r="H607" i="25"/>
  <c r="G606" i="25"/>
  <c r="F606" i="25"/>
  <c r="H605" i="25"/>
  <c r="H604" i="25"/>
  <c r="G603" i="25"/>
  <c r="F603" i="25"/>
  <c r="H602" i="25"/>
  <c r="H601" i="25"/>
  <c r="G600" i="25"/>
  <c r="F600" i="25"/>
  <c r="H599" i="25"/>
  <c r="H598" i="25"/>
  <c r="G597" i="25"/>
  <c r="F597" i="25"/>
  <c r="H593" i="25"/>
  <c r="G592" i="25"/>
  <c r="G591" i="25" s="1"/>
  <c r="G590" i="25" s="1"/>
  <c r="F592" i="25"/>
  <c r="F591" i="25" s="1"/>
  <c r="F590" i="25" s="1"/>
  <c r="H587" i="25"/>
  <c r="G586" i="25"/>
  <c r="F586" i="25"/>
  <c r="F585" i="25" s="1"/>
  <c r="F584" i="25"/>
  <c r="H584" i="25" s="1"/>
  <c r="F583" i="25"/>
  <c r="G582" i="25"/>
  <c r="H578" i="25"/>
  <c r="G577" i="25"/>
  <c r="F577" i="25"/>
  <c r="H576" i="25"/>
  <c r="G575" i="25"/>
  <c r="F575" i="25"/>
  <c r="H574" i="25"/>
  <c r="G573" i="25"/>
  <c r="F573" i="25"/>
  <c r="H572" i="25"/>
  <c r="G571" i="25"/>
  <c r="H571" i="25" s="1"/>
  <c r="F571" i="25"/>
  <c r="H570" i="25"/>
  <c r="G569" i="25"/>
  <c r="F569" i="25"/>
  <c r="H568" i="25"/>
  <c r="G567" i="25"/>
  <c r="F567" i="25"/>
  <c r="F565" i="25"/>
  <c r="H565" i="25" s="1"/>
  <c r="G564" i="25"/>
  <c r="G563" i="25" s="1"/>
  <c r="G562" i="25" s="1"/>
  <c r="H561" i="25"/>
  <c r="G560" i="25"/>
  <c r="F560" i="25"/>
  <c r="H559" i="25"/>
  <c r="G558" i="25"/>
  <c r="H558" i="25" s="1"/>
  <c r="F558" i="25"/>
  <c r="H557" i="25"/>
  <c r="G556" i="25"/>
  <c r="F556" i="25"/>
  <c r="H556" i="25" s="1"/>
  <c r="H555" i="25"/>
  <c r="F555" i="25"/>
  <c r="F554" i="25" s="1"/>
  <c r="G554" i="25"/>
  <c r="H553" i="25"/>
  <c r="G552" i="25"/>
  <c r="F552" i="25"/>
  <c r="H551" i="25"/>
  <c r="G550" i="25"/>
  <c r="F550" i="25"/>
  <c r="H549" i="25"/>
  <c r="G548" i="25"/>
  <c r="F548" i="25"/>
  <c r="H547" i="25"/>
  <c r="F546" i="25"/>
  <c r="H546" i="25" s="1"/>
  <c r="F545" i="25"/>
  <c r="H545" i="25" s="1"/>
  <c r="G544" i="25"/>
  <c r="F543" i="25"/>
  <c r="H543" i="25" s="1"/>
  <c r="G542" i="25"/>
  <c r="H541" i="25"/>
  <c r="F541" i="25"/>
  <c r="F540" i="25" s="1"/>
  <c r="G540" i="25"/>
  <c r="F539" i="25"/>
  <c r="F538" i="25" s="1"/>
  <c r="G538" i="25"/>
  <c r="H533" i="25"/>
  <c r="H532" i="25"/>
  <c r="G531" i="25"/>
  <c r="F531" i="25"/>
  <c r="H530" i="25"/>
  <c r="G529" i="25"/>
  <c r="F529" i="25"/>
  <c r="F528" i="25" s="1"/>
  <c r="H527" i="25"/>
  <c r="G526" i="25"/>
  <c r="F526" i="25"/>
  <c r="H525" i="25"/>
  <c r="G524" i="25"/>
  <c r="F524" i="25"/>
  <c r="H521" i="25"/>
  <c r="G520" i="25"/>
  <c r="F520" i="25"/>
  <c r="H519" i="25"/>
  <c r="G518" i="25"/>
  <c r="G517" i="25" s="1"/>
  <c r="F518" i="25"/>
  <c r="H516" i="25"/>
  <c r="G515" i="25"/>
  <c r="F515" i="25"/>
  <c r="F514" i="25" s="1"/>
  <c r="F512" i="25"/>
  <c r="H512" i="25" s="1"/>
  <c r="H511" i="25"/>
  <c r="G510" i="25"/>
  <c r="F509" i="25"/>
  <c r="H509" i="25" s="1"/>
  <c r="F508" i="25"/>
  <c r="F507" i="25" s="1"/>
  <c r="G507" i="25"/>
  <c r="H506" i="25"/>
  <c r="H505" i="25"/>
  <c r="G504" i="25"/>
  <c r="F504" i="25"/>
  <c r="H502" i="25"/>
  <c r="G501" i="25"/>
  <c r="F501" i="25"/>
  <c r="H500" i="25"/>
  <c r="G499" i="25"/>
  <c r="F499" i="25"/>
  <c r="H498" i="25"/>
  <c r="G497" i="25"/>
  <c r="F497" i="25"/>
  <c r="H496" i="25"/>
  <c r="G495" i="25"/>
  <c r="F495" i="25"/>
  <c r="F494" i="25"/>
  <c r="G493" i="25"/>
  <c r="F491" i="25"/>
  <c r="H491" i="25" s="1"/>
  <c r="G490" i="25"/>
  <c r="H489" i="25"/>
  <c r="G488" i="25"/>
  <c r="F488" i="25"/>
  <c r="H487" i="25"/>
  <c r="G486" i="25"/>
  <c r="F486" i="25"/>
  <c r="H485" i="25"/>
  <c r="H484" i="25"/>
  <c r="G483" i="25"/>
  <c r="F483" i="25"/>
  <c r="F482" i="25"/>
  <c r="H482" i="25" s="1"/>
  <c r="G481" i="25"/>
  <c r="F480" i="25"/>
  <c r="F479" i="25" s="1"/>
  <c r="G479" i="25"/>
  <c r="H477" i="25"/>
  <c r="G476" i="25"/>
  <c r="F476" i="25"/>
  <c r="F475" i="25" s="1"/>
  <c r="G475" i="25"/>
  <c r="H472" i="25"/>
  <c r="G471" i="25"/>
  <c r="F471" i="25"/>
  <c r="H470" i="25"/>
  <c r="G469" i="25"/>
  <c r="F469" i="25"/>
  <c r="H468" i="25"/>
  <c r="G467" i="25"/>
  <c r="F467" i="25"/>
  <c r="F465" i="25"/>
  <c r="F464" i="25" s="1"/>
  <c r="G464" i="25"/>
  <c r="H463" i="25"/>
  <c r="G462" i="25"/>
  <c r="F462" i="25"/>
  <c r="F461" i="25"/>
  <c r="F460" i="25" s="1"/>
  <c r="G460" i="25"/>
  <c r="H459" i="25"/>
  <c r="G458" i="25"/>
  <c r="F458" i="25"/>
  <c r="F457" i="25"/>
  <c r="F456" i="25" s="1"/>
  <c r="G456" i="25"/>
  <c r="H455" i="25"/>
  <c r="G454" i="25"/>
  <c r="F454" i="25"/>
  <c r="H450" i="25"/>
  <c r="G449" i="25"/>
  <c r="H449" i="25" s="1"/>
  <c r="F449" i="25"/>
  <c r="H448" i="25"/>
  <c r="G447" i="25"/>
  <c r="F447" i="25"/>
  <c r="F446" i="25" s="1"/>
  <c r="H445" i="25"/>
  <c r="G444" i="25"/>
  <c r="H444" i="25" s="1"/>
  <c r="F444" i="25"/>
  <c r="F443" i="25"/>
  <c r="H442" i="25"/>
  <c r="G441" i="25"/>
  <c r="F441" i="25"/>
  <c r="H440" i="25"/>
  <c r="H439" i="25"/>
  <c r="G438" i="25"/>
  <c r="F438" i="25"/>
  <c r="H437" i="25"/>
  <c r="G436" i="25"/>
  <c r="F436" i="25"/>
  <c r="F435" i="25"/>
  <c r="H435" i="25" s="1"/>
  <c r="H434" i="25"/>
  <c r="G433" i="25"/>
  <c r="F433" i="25"/>
  <c r="H429" i="25"/>
  <c r="G428" i="25"/>
  <c r="F428" i="25"/>
  <c r="F427" i="25" s="1"/>
  <c r="F426" i="25"/>
  <c r="G425" i="25"/>
  <c r="H423" i="25"/>
  <c r="G422" i="25"/>
  <c r="F422" i="25"/>
  <c r="F421" i="25"/>
  <c r="G420" i="25"/>
  <c r="H419" i="25"/>
  <c r="G418" i="25"/>
  <c r="F418" i="25"/>
  <c r="H417" i="25"/>
  <c r="G416" i="25"/>
  <c r="F416" i="25"/>
  <c r="H415" i="25"/>
  <c r="G414" i="25"/>
  <c r="H414" i="25" s="1"/>
  <c r="F414" i="25"/>
  <c r="H413" i="25"/>
  <c r="F413" i="25"/>
  <c r="G412" i="25"/>
  <c r="F412" i="25"/>
  <c r="H411" i="25"/>
  <c r="G410" i="25"/>
  <c r="F410" i="25"/>
  <c r="H408" i="25"/>
  <c r="G407" i="25"/>
  <c r="F407" i="25"/>
  <c r="H406" i="25"/>
  <c r="G405" i="25"/>
  <c r="H405" i="25" s="1"/>
  <c r="F405" i="25"/>
  <c r="H404" i="25"/>
  <c r="G403" i="25"/>
  <c r="F403" i="25"/>
  <c r="H402" i="25"/>
  <c r="G401" i="25"/>
  <c r="F401" i="25"/>
  <c r="H400" i="25"/>
  <c r="G399" i="25"/>
  <c r="F399" i="25"/>
  <c r="H398" i="25"/>
  <c r="G397" i="25"/>
  <c r="H397" i="25" s="1"/>
  <c r="F397" i="25"/>
  <c r="H396" i="25"/>
  <c r="G395" i="25"/>
  <c r="F395" i="25"/>
  <c r="H391" i="25"/>
  <c r="G390" i="25"/>
  <c r="H390" i="25" s="1"/>
  <c r="F390" i="25"/>
  <c r="H389" i="25"/>
  <c r="G388" i="25"/>
  <c r="G387" i="25" s="1"/>
  <c r="F388" i="25"/>
  <c r="F387" i="25" s="1"/>
  <c r="F386" i="25"/>
  <c r="H386" i="25" s="1"/>
  <c r="G385" i="25"/>
  <c r="G384" i="25" s="1"/>
  <c r="F383" i="25"/>
  <c r="F382" i="25" s="1"/>
  <c r="F381" i="25" s="1"/>
  <c r="G382" i="25"/>
  <c r="G381" i="25" s="1"/>
  <c r="H380" i="25"/>
  <c r="G379" i="25"/>
  <c r="F379" i="25"/>
  <c r="H378" i="25"/>
  <c r="G377" i="25"/>
  <c r="H377" i="25" s="1"/>
  <c r="F377" i="25"/>
  <c r="H376" i="25"/>
  <c r="G375" i="25"/>
  <c r="F375" i="25"/>
  <c r="H374" i="25"/>
  <c r="G373" i="25"/>
  <c r="F373" i="25"/>
  <c r="H372" i="25"/>
  <c r="G371" i="25"/>
  <c r="F371" i="25"/>
  <c r="H369" i="25"/>
  <c r="G368" i="25"/>
  <c r="F368" i="25"/>
  <c r="F367" i="25"/>
  <c r="G366" i="25"/>
  <c r="F365" i="25"/>
  <c r="H365" i="25" s="1"/>
  <c r="G364" i="25"/>
  <c r="H363" i="25"/>
  <c r="G362" i="25"/>
  <c r="F362" i="25"/>
  <c r="H361" i="25"/>
  <c r="G360" i="25"/>
  <c r="F360" i="25"/>
  <c r="H355" i="25"/>
  <c r="G354" i="25"/>
  <c r="F354" i="25"/>
  <c r="H353" i="25"/>
  <c r="G352" i="25"/>
  <c r="F352" i="25"/>
  <c r="H351" i="25"/>
  <c r="G350" i="25"/>
  <c r="F350" i="25"/>
  <c r="H349" i="25"/>
  <c r="G348" i="25"/>
  <c r="G347" i="25" s="1"/>
  <c r="F348" i="25"/>
  <c r="H344" i="25"/>
  <c r="G343" i="25"/>
  <c r="F343" i="25"/>
  <c r="F342" i="25" s="1"/>
  <c r="F341" i="25" s="1"/>
  <c r="H338" i="25"/>
  <c r="G337" i="25"/>
  <c r="F337" i="25"/>
  <c r="H336" i="25"/>
  <c r="G335" i="25"/>
  <c r="F335" i="25"/>
  <c r="H334" i="25"/>
  <c r="G333" i="25"/>
  <c r="F333" i="25"/>
  <c r="H331" i="25"/>
  <c r="F330" i="25"/>
  <c r="H330" i="25" s="1"/>
  <c r="G329" i="25"/>
  <c r="F327" i="25"/>
  <c r="H327" i="25" s="1"/>
  <c r="H326" i="25"/>
  <c r="F326" i="25"/>
  <c r="G325" i="25"/>
  <c r="H321" i="25"/>
  <c r="G320" i="25"/>
  <c r="F320" i="25"/>
  <c r="F319" i="25"/>
  <c r="H319" i="25" s="1"/>
  <c r="G318" i="25"/>
  <c r="H317" i="25"/>
  <c r="G316" i="25"/>
  <c r="F316" i="25"/>
  <c r="H315" i="25"/>
  <c r="G314" i="25"/>
  <c r="F314" i="25"/>
  <c r="H314" i="25" s="1"/>
  <c r="F313" i="25"/>
  <c r="H313" i="25" s="1"/>
  <c r="G312" i="25"/>
  <c r="H311" i="25"/>
  <c r="G310" i="25"/>
  <c r="F310" i="25"/>
  <c r="H309" i="25"/>
  <c r="G308" i="25"/>
  <c r="F308" i="25"/>
  <c r="H307" i="25"/>
  <c r="G306" i="25"/>
  <c r="F306" i="25"/>
  <c r="H305" i="25"/>
  <c r="G304" i="25"/>
  <c r="F304" i="25"/>
  <c r="H302" i="25"/>
  <c r="G301" i="25"/>
  <c r="F301" i="25"/>
  <c r="H300" i="25"/>
  <c r="G299" i="25"/>
  <c r="F299" i="25"/>
  <c r="H298" i="25"/>
  <c r="G297" i="25"/>
  <c r="F297" i="25"/>
  <c r="F296" i="25"/>
  <c r="H296" i="25" s="1"/>
  <c r="G295" i="25"/>
  <c r="H294" i="25"/>
  <c r="H293" i="25"/>
  <c r="G292" i="25"/>
  <c r="F292" i="25"/>
  <c r="H291" i="25"/>
  <c r="G290" i="25"/>
  <c r="F290" i="25"/>
  <c r="H288" i="25"/>
  <c r="G287" i="25"/>
  <c r="F287" i="25"/>
  <c r="F286" i="25" s="1"/>
  <c r="F285" i="25" s="1"/>
  <c r="F284" i="25"/>
  <c r="F283" i="25" s="1"/>
  <c r="G283" i="25"/>
  <c r="F282" i="25"/>
  <c r="F281" i="25" s="1"/>
  <c r="G281" i="25"/>
  <c r="H280" i="25"/>
  <c r="G279" i="25"/>
  <c r="F279" i="25"/>
  <c r="H279" i="25" s="1"/>
  <c r="H278" i="25"/>
  <c r="G277" i="25"/>
  <c r="F277" i="25"/>
  <c r="H273" i="25"/>
  <c r="H272" i="25"/>
  <c r="G271" i="25"/>
  <c r="F271" i="25"/>
  <c r="H270" i="25"/>
  <c r="G269" i="25"/>
  <c r="H269" i="25" s="1"/>
  <c r="F269" i="25"/>
  <c r="H267" i="25"/>
  <c r="H266" i="25"/>
  <c r="G265" i="25"/>
  <c r="F265" i="25"/>
  <c r="H264" i="25"/>
  <c r="G263" i="25"/>
  <c r="F263" i="25"/>
  <c r="H262" i="25"/>
  <c r="G261" i="25"/>
  <c r="G260" i="25" s="1"/>
  <c r="F261" i="25"/>
  <c r="H259" i="25"/>
  <c r="F259" i="25"/>
  <c r="G258" i="25"/>
  <c r="G257" i="25" s="1"/>
  <c r="F258" i="25"/>
  <c r="F257" i="25" s="1"/>
  <c r="H256" i="25"/>
  <c r="G255" i="25"/>
  <c r="F255" i="25"/>
  <c r="F254" i="25"/>
  <c r="F253" i="25" s="1"/>
  <c r="G253" i="25"/>
  <c r="H251" i="25"/>
  <c r="G250" i="25"/>
  <c r="F250" i="25"/>
  <c r="H249" i="25"/>
  <c r="G248" i="25"/>
  <c r="F248" i="25"/>
  <c r="F247" i="25"/>
  <c r="H247" i="25" s="1"/>
  <c r="G246" i="25"/>
  <c r="F242" i="25"/>
  <c r="H242" i="25" s="1"/>
  <c r="H241" i="25"/>
  <c r="F240" i="25"/>
  <c r="H240" i="25" s="1"/>
  <c r="G239" i="25"/>
  <c r="G238" i="25" s="1"/>
  <c r="H237" i="25"/>
  <c r="G236" i="25"/>
  <c r="F236" i="25"/>
  <c r="F235" i="25"/>
  <c r="H235" i="25" s="1"/>
  <c r="G234" i="25"/>
  <c r="F233" i="25"/>
  <c r="F232" i="25" s="1"/>
  <c r="G232" i="25"/>
  <c r="F231" i="25"/>
  <c r="F230" i="25" s="1"/>
  <c r="G230" i="25"/>
  <c r="H229" i="25"/>
  <c r="G228" i="25"/>
  <c r="F228" i="25"/>
  <c r="H227" i="25"/>
  <c r="G226" i="25"/>
  <c r="F226" i="25"/>
  <c r="F225" i="25"/>
  <c r="F224" i="25" s="1"/>
  <c r="G224" i="25"/>
  <c r="H219" i="25"/>
  <c r="G218" i="25"/>
  <c r="F218" i="25"/>
  <c r="F217" i="25"/>
  <c r="H217" i="25" s="1"/>
  <c r="G216" i="25"/>
  <c r="G215" i="25" s="1"/>
  <c r="F213" i="25"/>
  <c r="H213" i="25" s="1"/>
  <c r="G212" i="25"/>
  <c r="H211" i="25"/>
  <c r="G210" i="25"/>
  <c r="F210" i="25"/>
  <c r="H209" i="25"/>
  <c r="G208" i="25"/>
  <c r="F208" i="25"/>
  <c r="H205" i="25"/>
  <c r="G204" i="25"/>
  <c r="F204" i="25"/>
  <c r="H203" i="25"/>
  <c r="G202" i="25"/>
  <c r="F202" i="25"/>
  <c r="F201" i="25"/>
  <c r="F200" i="25" s="1"/>
  <c r="G200" i="25"/>
  <c r="H199" i="25"/>
  <c r="G198" i="25"/>
  <c r="F198" i="25"/>
  <c r="H195" i="25"/>
  <c r="G194" i="25"/>
  <c r="G193" i="25" s="1"/>
  <c r="F194" i="25"/>
  <c r="F193" i="25" s="1"/>
  <c r="H192" i="25"/>
  <c r="G191" i="25"/>
  <c r="G190" i="25" s="1"/>
  <c r="F191" i="25"/>
  <c r="F190" i="25" s="1"/>
  <c r="H188" i="25"/>
  <c r="G187" i="25"/>
  <c r="F187" i="25"/>
  <c r="F186" i="25" s="1"/>
  <c r="F184" i="25"/>
  <c r="F183" i="25" s="1"/>
  <c r="F182" i="25" s="1"/>
  <c r="G183" i="25"/>
  <c r="H181" i="25"/>
  <c r="G180" i="25"/>
  <c r="G179" i="25" s="1"/>
  <c r="F180" i="25"/>
  <c r="F179" i="25" s="1"/>
  <c r="H178" i="25"/>
  <c r="G177" i="25"/>
  <c r="G176" i="25" s="1"/>
  <c r="F177" i="25"/>
  <c r="F176" i="25" s="1"/>
  <c r="F175" i="25" s="1"/>
  <c r="H173" i="25"/>
  <c r="G172" i="25"/>
  <c r="G171" i="25" s="1"/>
  <c r="F172" i="25"/>
  <c r="F171" i="25" s="1"/>
  <c r="H169" i="25"/>
  <c r="G168" i="25"/>
  <c r="H168" i="25" s="1"/>
  <c r="F168" i="25"/>
  <c r="F167" i="25" s="1"/>
  <c r="F166" i="25" s="1"/>
  <c r="H164" i="25"/>
  <c r="G163" i="25"/>
  <c r="F163" i="25"/>
  <c r="H162" i="25"/>
  <c r="G161" i="25"/>
  <c r="H161" i="25" s="1"/>
  <c r="F161" i="25"/>
  <c r="H160" i="25"/>
  <c r="G159" i="25"/>
  <c r="F159" i="25"/>
  <c r="F157" i="25"/>
  <c r="F156" i="25" s="1"/>
  <c r="G156" i="25"/>
  <c r="H153" i="25"/>
  <c r="G152" i="25"/>
  <c r="G151" i="25" s="1"/>
  <c r="F152" i="25"/>
  <c r="F151" i="25" s="1"/>
  <c r="H150" i="25"/>
  <c r="G149" i="25"/>
  <c r="G148" i="25" s="1"/>
  <c r="F149" i="25"/>
  <c r="F148" i="25" s="1"/>
  <c r="F147" i="25" s="1"/>
  <c r="H145" i="25"/>
  <c r="G144" i="25"/>
  <c r="F144" i="25"/>
  <c r="F143" i="25" s="1"/>
  <c r="H142" i="25"/>
  <c r="H141" i="25"/>
  <c r="G140" i="25"/>
  <c r="H140" i="25" s="1"/>
  <c r="F140" i="25"/>
  <c r="F139" i="25" s="1"/>
  <c r="H138" i="25"/>
  <c r="G137" i="25"/>
  <c r="F137" i="25"/>
  <c r="H136" i="25"/>
  <c r="G135" i="25"/>
  <c r="F135" i="25"/>
  <c r="H134" i="25"/>
  <c r="G133" i="25"/>
  <c r="H133" i="25" s="1"/>
  <c r="F133" i="25"/>
  <c r="H132" i="25"/>
  <c r="G131" i="25"/>
  <c r="F131" i="25"/>
  <c r="H130" i="25"/>
  <c r="G129" i="25"/>
  <c r="H129" i="25" s="1"/>
  <c r="F129" i="25"/>
  <c r="H127" i="25"/>
  <c r="G126" i="25"/>
  <c r="H126" i="25" s="1"/>
  <c r="F126" i="25"/>
  <c r="H125" i="25"/>
  <c r="G124" i="25"/>
  <c r="F124" i="25"/>
  <c r="H123" i="25"/>
  <c r="G122" i="25"/>
  <c r="F122" i="25"/>
  <c r="H118" i="25"/>
  <c r="G117" i="25"/>
  <c r="G116" i="25" s="1"/>
  <c r="F117" i="25"/>
  <c r="F116" i="25" s="1"/>
  <c r="F115" i="25" s="1"/>
  <c r="H113" i="25"/>
  <c r="H112" i="25"/>
  <c r="G111" i="25"/>
  <c r="G110" i="25" s="1"/>
  <c r="F111" i="25"/>
  <c r="F110" i="25" s="1"/>
  <c r="F108" i="25" s="1"/>
  <c r="H107" i="25"/>
  <c r="G106" i="25"/>
  <c r="F106" i="25"/>
  <c r="H105" i="25"/>
  <c r="G104" i="25"/>
  <c r="F104" i="25"/>
  <c r="H103" i="25"/>
  <c r="G102" i="25"/>
  <c r="F102" i="25"/>
  <c r="F101" i="25"/>
  <c r="F100" i="25" s="1"/>
  <c r="G100" i="25"/>
  <c r="H99" i="25"/>
  <c r="G98" i="25"/>
  <c r="F98" i="25"/>
  <c r="H97" i="25"/>
  <c r="G96" i="25"/>
  <c r="F96" i="25"/>
  <c r="H94" i="25"/>
  <c r="G93" i="25"/>
  <c r="G92" i="25" s="1"/>
  <c r="H92" i="25" s="1"/>
  <c r="F93" i="25"/>
  <c r="F92" i="25" s="1"/>
  <c r="H91" i="25"/>
  <c r="G90" i="25"/>
  <c r="G89" i="25" s="1"/>
  <c r="F90" i="25"/>
  <c r="F89" i="25" s="1"/>
  <c r="H87" i="25"/>
  <c r="G86" i="25"/>
  <c r="H86" i="25" s="1"/>
  <c r="F86" i="25"/>
  <c r="H85" i="25"/>
  <c r="G84" i="25"/>
  <c r="F84" i="25"/>
  <c r="H82" i="25"/>
  <c r="G81" i="25"/>
  <c r="G76" i="25" s="1"/>
  <c r="F81" i="25"/>
  <c r="H80" i="25"/>
  <c r="H79" i="25"/>
  <c r="F78" i="25"/>
  <c r="H78" i="25" s="1"/>
  <c r="G77" i="25"/>
  <c r="H74" i="25"/>
  <c r="H73" i="25"/>
  <c r="G72" i="25"/>
  <c r="F72" i="25"/>
  <c r="F71" i="25" s="1"/>
  <c r="F70" i="25"/>
  <c r="H70" i="25" s="1"/>
  <c r="G69" i="25"/>
  <c r="G68" i="25" s="1"/>
  <c r="F69" i="25"/>
  <c r="F68" i="25" s="1"/>
  <c r="H66" i="25"/>
  <c r="G65" i="25"/>
  <c r="F65" i="25"/>
  <c r="F64" i="25" s="1"/>
  <c r="H61" i="25"/>
  <c r="G60" i="25"/>
  <c r="F60" i="25"/>
  <c r="F59" i="25"/>
  <c r="H59" i="25" s="1"/>
  <c r="F58" i="25"/>
  <c r="F57" i="25" s="1"/>
  <c r="G57" i="25"/>
  <c r="F56" i="25"/>
  <c r="F55" i="25" s="1"/>
  <c r="G55" i="25"/>
  <c r="H53" i="25"/>
  <c r="H52" i="25"/>
  <c r="G51" i="25"/>
  <c r="H51" i="25" s="1"/>
  <c r="F51" i="25"/>
  <c r="F50" i="25" s="1"/>
  <c r="H48" i="25"/>
  <c r="G47" i="25"/>
  <c r="G46" i="25" s="1"/>
  <c r="F47" i="25"/>
  <c r="F46" i="25" s="1"/>
  <c r="H44" i="25"/>
  <c r="G43" i="25"/>
  <c r="F43" i="25"/>
  <c r="H42" i="25"/>
  <c r="G41" i="25"/>
  <c r="F41" i="25"/>
  <c r="H39" i="25"/>
  <c r="G38" i="25"/>
  <c r="F38" i="25"/>
  <c r="H38" i="25" s="1"/>
  <c r="H37" i="25"/>
  <c r="H36" i="25"/>
  <c r="G35" i="25"/>
  <c r="F35" i="25"/>
  <c r="F34" i="25"/>
  <c r="H34" i="25" s="1"/>
  <c r="H33" i="25"/>
  <c r="H32" i="25"/>
  <c r="H31" i="25"/>
  <c r="G30" i="25"/>
  <c r="F30" i="25"/>
  <c r="H26" i="25"/>
  <c r="G25" i="25"/>
  <c r="H25" i="25" s="1"/>
  <c r="F25" i="25"/>
  <c r="F24" i="25"/>
  <c r="H24" i="25" s="1"/>
  <c r="G23" i="25"/>
  <c r="F23" i="25"/>
  <c r="F22" i="25"/>
  <c r="H22" i="25" s="1"/>
  <c r="H21" i="25"/>
  <c r="G20" i="25"/>
  <c r="H19" i="25"/>
  <c r="G18" i="25"/>
  <c r="F18" i="25"/>
  <c r="H15" i="25"/>
  <c r="G14" i="25"/>
  <c r="H14" i="25" s="1"/>
  <c r="F14" i="25"/>
  <c r="H13" i="25"/>
  <c r="G12" i="25"/>
  <c r="F12" i="25"/>
  <c r="I821" i="12" l="1"/>
  <c r="H255" i="25"/>
  <c r="H371" i="25"/>
  <c r="H102" i="25"/>
  <c r="H106" i="25"/>
  <c r="H187" i="25"/>
  <c r="H226" i="25"/>
  <c r="H299" i="25"/>
  <c r="H343" i="25"/>
  <c r="H350" i="25"/>
  <c r="H354" i="25"/>
  <c r="H387" i="25"/>
  <c r="H403" i="25"/>
  <c r="H539" i="25"/>
  <c r="H633" i="25"/>
  <c r="F653" i="25"/>
  <c r="H454" i="25"/>
  <c r="H218" i="25"/>
  <c r="G268" i="25"/>
  <c r="H268" i="25" s="1"/>
  <c r="F318" i="25"/>
  <c r="H318" i="25" s="1"/>
  <c r="H531" i="25"/>
  <c r="H18" i="25"/>
  <c r="F364" i="25"/>
  <c r="H316" i="25"/>
  <c r="H658" i="25"/>
  <c r="H57" i="25"/>
  <c r="F216" i="25"/>
  <c r="F215" i="25" s="1"/>
  <c r="F214" i="25" s="1"/>
  <c r="H56" i="25"/>
  <c r="H60" i="25"/>
  <c r="H304" i="25"/>
  <c r="H320" i="25"/>
  <c r="F329" i="25"/>
  <c r="F328" i="25" s="1"/>
  <c r="H383" i="25"/>
  <c r="H486" i="25"/>
  <c r="F542" i="25"/>
  <c r="H542" i="25" s="1"/>
  <c r="H655" i="25"/>
  <c r="H23" i="25"/>
  <c r="F128" i="25"/>
  <c r="H200" i="25"/>
  <c r="H335" i="25"/>
  <c r="H379" i="25"/>
  <c r="H501" i="25"/>
  <c r="H550" i="25"/>
  <c r="H573" i="25"/>
  <c r="H621" i="25"/>
  <c r="H628" i="25"/>
  <c r="H96" i="25"/>
  <c r="G139" i="25"/>
  <c r="H225" i="25"/>
  <c r="H287" i="25"/>
  <c r="G478" i="25"/>
  <c r="F644" i="25"/>
  <c r="F20" i="25"/>
  <c r="H72" i="25"/>
  <c r="H208" i="25"/>
  <c r="H457" i="25"/>
  <c r="H467" i="25"/>
  <c r="G634" i="25"/>
  <c r="F246" i="25"/>
  <c r="F245" i="25" s="1"/>
  <c r="F332" i="25"/>
  <c r="H348" i="25"/>
  <c r="H373" i="25"/>
  <c r="H462" i="25"/>
  <c r="H504" i="25"/>
  <c r="F517" i="25"/>
  <c r="F513" i="25" s="1"/>
  <c r="F523" i="25"/>
  <c r="F522" i="25" s="1"/>
  <c r="H567" i="25"/>
  <c r="F634" i="25"/>
  <c r="F630" i="25" s="1"/>
  <c r="H98" i="25"/>
  <c r="H282" i="25"/>
  <c r="H464" i="25"/>
  <c r="F88" i="25"/>
  <c r="H139" i="25"/>
  <c r="H254" i="25"/>
  <c r="H368" i="25"/>
  <c r="H461" i="25"/>
  <c r="H577" i="25"/>
  <c r="F11" i="25"/>
  <c r="H84" i="25"/>
  <c r="H100" i="25"/>
  <c r="H117" i="25"/>
  <c r="H124" i="25"/>
  <c r="G128" i="25"/>
  <c r="H144" i="25"/>
  <c r="H151" i="25"/>
  <c r="H202" i="25"/>
  <c r="G207" i="25"/>
  <c r="G206" i="25" s="1"/>
  <c r="F212" i="25"/>
  <c r="H212" i="25" s="1"/>
  <c r="H228" i="25"/>
  <c r="H233" i="25"/>
  <c r="H250" i="25"/>
  <c r="H290" i="25"/>
  <c r="F295" i="25"/>
  <c r="H295" i="25" s="1"/>
  <c r="H360" i="25"/>
  <c r="H364" i="25"/>
  <c r="F385" i="25"/>
  <c r="F384" i="25" s="1"/>
  <c r="H384" i="25" s="1"/>
  <c r="H458" i="25"/>
  <c r="H465" i="25"/>
  <c r="H480" i="25"/>
  <c r="H495" i="25"/>
  <c r="H499" i="25"/>
  <c r="H508" i="25"/>
  <c r="H560" i="25"/>
  <c r="F566" i="25"/>
  <c r="F625" i="25"/>
  <c r="F624" i="25" s="1"/>
  <c r="H638" i="25"/>
  <c r="H656" i="25"/>
  <c r="H692" i="25"/>
  <c r="H479" i="25"/>
  <c r="H135" i="25"/>
  <c r="F189" i="25"/>
  <c r="H301" i="25"/>
  <c r="H310" i="25"/>
  <c r="H412" i="25"/>
  <c r="G432" i="25"/>
  <c r="H469" i="25"/>
  <c r="H488" i="25"/>
  <c r="H586" i="25"/>
  <c r="H606" i="25"/>
  <c r="G11" i="25"/>
  <c r="G17" i="25"/>
  <c r="H16" i="25" s="1"/>
  <c r="G54" i="25"/>
  <c r="H137" i="25"/>
  <c r="F158" i="25"/>
  <c r="G186" i="25"/>
  <c r="H186" i="25" s="1"/>
  <c r="G223" i="25"/>
  <c r="G222" i="25" s="1"/>
  <c r="F370" i="25"/>
  <c r="F466" i="25"/>
  <c r="H603" i="25"/>
  <c r="H618" i="25"/>
  <c r="H635" i="25"/>
  <c r="H253" i="25"/>
  <c r="H193" i="25"/>
  <c r="H333" i="25"/>
  <c r="F17" i="25"/>
  <c r="H41" i="25"/>
  <c r="H163" i="25"/>
  <c r="H258" i="25"/>
  <c r="H306" i="25"/>
  <c r="F325" i="25"/>
  <c r="F324" i="25" s="1"/>
  <c r="H597" i="25"/>
  <c r="F83" i="25"/>
  <c r="F121" i="25"/>
  <c r="F120" i="25" s="1"/>
  <c r="H156" i="25"/>
  <c r="H230" i="25"/>
  <c r="H382" i="25"/>
  <c r="H456" i="25"/>
  <c r="F510" i="25"/>
  <c r="F503" i="25" s="1"/>
  <c r="G566" i="25"/>
  <c r="H566" i="25" s="1"/>
  <c r="F582" i="25"/>
  <c r="F581" i="25" s="1"/>
  <c r="F580" i="25" s="1"/>
  <c r="H654" i="25"/>
  <c r="H399" i="25"/>
  <c r="F432" i="25"/>
  <c r="F431" i="25" s="1"/>
  <c r="H510" i="25"/>
  <c r="F544" i="25"/>
  <c r="F537" i="25" s="1"/>
  <c r="F536" i="25" s="1"/>
  <c r="H552" i="25"/>
  <c r="F564" i="25"/>
  <c r="H648" i="25"/>
  <c r="G175" i="25"/>
  <c r="H176" i="25"/>
  <c r="H475" i="25"/>
  <c r="H47" i="25"/>
  <c r="H65" i="25"/>
  <c r="H149" i="25"/>
  <c r="G167" i="25"/>
  <c r="G166" i="25" s="1"/>
  <c r="H165" i="25" s="1"/>
  <c r="H180" i="25"/>
  <c r="H194" i="25"/>
  <c r="H210" i="25"/>
  <c r="F252" i="25"/>
  <c r="H263" i="25"/>
  <c r="H292" i="25"/>
  <c r="F289" i="25"/>
  <c r="H362" i="25"/>
  <c r="H422" i="25"/>
  <c r="H438" i="25"/>
  <c r="F453" i="25"/>
  <c r="F452" i="25" s="1"/>
  <c r="H497" i="25"/>
  <c r="H515" i="25"/>
  <c r="H544" i="25"/>
  <c r="H548" i="25"/>
  <c r="H569" i="25"/>
  <c r="H608" i="25"/>
  <c r="H614" i="25"/>
  <c r="H691" i="25"/>
  <c r="F40" i="25"/>
  <c r="G71" i="25"/>
  <c r="H71" i="25" s="1"/>
  <c r="H177" i="25"/>
  <c r="H283" i="25"/>
  <c r="H297" i="25"/>
  <c r="G359" i="25"/>
  <c r="G443" i="25"/>
  <c r="H443" i="25" s="1"/>
  <c r="H460" i="25"/>
  <c r="H483" i="25"/>
  <c r="H520" i="25"/>
  <c r="H600" i="25"/>
  <c r="G625" i="25"/>
  <c r="G624" i="25" s="1"/>
  <c r="H35" i="25"/>
  <c r="F54" i="25"/>
  <c r="G121" i="25"/>
  <c r="G158" i="25"/>
  <c r="G245" i="25"/>
  <c r="H245" i="25" s="1"/>
  <c r="H375" i="25"/>
  <c r="F394" i="25"/>
  <c r="H407" i="25"/>
  <c r="H471" i="25"/>
  <c r="G523" i="25"/>
  <c r="H523" i="25" s="1"/>
  <c r="F596" i="25"/>
  <c r="F595" i="25" s="1"/>
  <c r="H626" i="25"/>
  <c r="G40" i="25"/>
  <c r="H40" i="25" s="1"/>
  <c r="G50" i="25"/>
  <c r="G197" i="25"/>
  <c r="H277" i="25"/>
  <c r="G286" i="25"/>
  <c r="G285" i="25" s="1"/>
  <c r="H285" i="25" s="1"/>
  <c r="G324" i="25"/>
  <c r="G328" i="25"/>
  <c r="H328" i="25" s="1"/>
  <c r="H476" i="25"/>
  <c r="H526" i="25"/>
  <c r="H554" i="25"/>
  <c r="G585" i="25"/>
  <c r="H610" i="25"/>
  <c r="H55" i="25"/>
  <c r="G64" i="25"/>
  <c r="H63" i="25" s="1"/>
  <c r="F95" i="25"/>
  <c r="H171" i="25"/>
  <c r="H179" i="25"/>
  <c r="H204" i="25"/>
  <c r="H271" i="25"/>
  <c r="H401" i="25"/>
  <c r="H416" i="25"/>
  <c r="H441" i="25"/>
  <c r="H518" i="25"/>
  <c r="H540" i="25"/>
  <c r="H591" i="25"/>
  <c r="H641" i="25"/>
  <c r="H645" i="25"/>
  <c r="H676" i="25"/>
  <c r="H20" i="25"/>
  <c r="H12" i="25"/>
  <c r="H110" i="25"/>
  <c r="H166" i="25"/>
  <c r="F29" i="25"/>
  <c r="F28" i="25" s="1"/>
  <c r="H30" i="25"/>
  <c r="H68" i="25"/>
  <c r="H183" i="25"/>
  <c r="F197" i="25"/>
  <c r="H224" i="25"/>
  <c r="H232" i="25"/>
  <c r="H175" i="25"/>
  <c r="H190" i="25"/>
  <c r="G88" i="25"/>
  <c r="H88" i="25" s="1"/>
  <c r="H89" i="25"/>
  <c r="G115" i="25"/>
  <c r="H116" i="25"/>
  <c r="H257" i="25"/>
  <c r="H17" i="25"/>
  <c r="H45" i="25"/>
  <c r="H46" i="25"/>
  <c r="G75" i="25"/>
  <c r="H128" i="25"/>
  <c r="G147" i="25"/>
  <c r="H148" i="25"/>
  <c r="H215" i="25"/>
  <c r="G214" i="25"/>
  <c r="H214" i="25" s="1"/>
  <c r="H265" i="25"/>
  <c r="F260" i="25"/>
  <c r="F244" i="25" s="1"/>
  <c r="G528" i="25"/>
  <c r="H528" i="25" s="1"/>
  <c r="H529" i="25"/>
  <c r="H58" i="25"/>
  <c r="F77" i="25"/>
  <c r="G83" i="25"/>
  <c r="H83" i="25" s="1"/>
  <c r="H90" i="25"/>
  <c r="H101" i="25"/>
  <c r="H111" i="25"/>
  <c r="H122" i="25"/>
  <c r="G143" i="25"/>
  <c r="H143" i="25" s="1"/>
  <c r="H152" i="25"/>
  <c r="H157" i="25"/>
  <c r="H159" i="25"/>
  <c r="H170" i="25"/>
  <c r="G182" i="25"/>
  <c r="H182" i="25" s="1"/>
  <c r="H184" i="25"/>
  <c r="G189" i="25"/>
  <c r="H198" i="25"/>
  <c r="H201" i="25"/>
  <c r="H216" i="25"/>
  <c r="H231" i="25"/>
  <c r="F234" i="25"/>
  <c r="H234" i="25" s="1"/>
  <c r="F239" i="25"/>
  <c r="H248" i="25"/>
  <c r="H261" i="25"/>
  <c r="H324" i="25"/>
  <c r="F366" i="25"/>
  <c r="F359" i="25" s="1"/>
  <c r="H367" i="25"/>
  <c r="G394" i="25"/>
  <c r="H395" i="25"/>
  <c r="H433" i="25"/>
  <c r="F493" i="25"/>
  <c r="F492" i="25" s="1"/>
  <c r="H494" i="25"/>
  <c r="H585" i="25"/>
  <c r="F640" i="25"/>
  <c r="F693" i="25"/>
  <c r="F690" i="25" s="1"/>
  <c r="F689" i="25" s="1"/>
  <c r="H688" i="25" s="1"/>
  <c r="H694" i="25"/>
  <c r="F680" i="25"/>
  <c r="H680" i="25" s="1"/>
  <c r="H681" i="25"/>
  <c r="H43" i="25"/>
  <c r="H69" i="25"/>
  <c r="H93" i="25"/>
  <c r="H104" i="25"/>
  <c r="H131" i="25"/>
  <c r="H172" i="25"/>
  <c r="H191" i="25"/>
  <c r="H236" i="25"/>
  <c r="H246" i="25"/>
  <c r="G252" i="25"/>
  <c r="H252" i="25" s="1"/>
  <c r="F276" i="25"/>
  <c r="F275" i="25" s="1"/>
  <c r="H308" i="25"/>
  <c r="G303" i="25"/>
  <c r="F323" i="25"/>
  <c r="H337" i="25"/>
  <c r="G332" i="25"/>
  <c r="H332" i="25" s="1"/>
  <c r="G409" i="25"/>
  <c r="H418" i="25"/>
  <c r="G427" i="25"/>
  <c r="H427" i="25" s="1"/>
  <c r="H428" i="25"/>
  <c r="H507" i="25"/>
  <c r="G522" i="25"/>
  <c r="H522" i="25" s="1"/>
  <c r="G537" i="25"/>
  <c r="F563" i="25"/>
  <c r="H564" i="25"/>
  <c r="H575" i="25"/>
  <c r="G596" i="25"/>
  <c r="H632" i="25"/>
  <c r="F665" i="25"/>
  <c r="H702" i="25"/>
  <c r="G581" i="25"/>
  <c r="G664" i="25"/>
  <c r="H678" i="25"/>
  <c r="G29" i="25"/>
  <c r="H81" i="25"/>
  <c r="F268" i="25"/>
  <c r="H281" i="25"/>
  <c r="G276" i="25"/>
  <c r="H538" i="25"/>
  <c r="H703" i="25"/>
  <c r="G95" i="25"/>
  <c r="G346" i="25"/>
  <c r="H352" i="25"/>
  <c r="F347" i="25"/>
  <c r="F346" i="25" s="1"/>
  <c r="F339" i="25" s="1"/>
  <c r="H381" i="25"/>
  <c r="H388" i="25"/>
  <c r="H410" i="25"/>
  <c r="F420" i="25"/>
  <c r="H420" i="25" s="1"/>
  <c r="H421" i="25"/>
  <c r="F425" i="25"/>
  <c r="F424" i="25" s="1"/>
  <c r="H426" i="25"/>
  <c r="H436" i="25"/>
  <c r="G446" i="25"/>
  <c r="H446" i="25" s="1"/>
  <c r="H447" i="25"/>
  <c r="H524" i="25"/>
  <c r="H590" i="25"/>
  <c r="F616" i="25"/>
  <c r="F613" i="25" s="1"/>
  <c r="F612" i="25" s="1"/>
  <c r="H617" i="25"/>
  <c r="H637" i="25"/>
  <c r="G653" i="25"/>
  <c r="H660" i="25"/>
  <c r="G697" i="25"/>
  <c r="H698" i="25"/>
  <c r="F312" i="25"/>
  <c r="G342" i="25"/>
  <c r="G370" i="25"/>
  <c r="G424" i="25"/>
  <c r="F481" i="25"/>
  <c r="H481" i="25" s="1"/>
  <c r="F490" i="25"/>
  <c r="H490" i="25" s="1"/>
  <c r="G492" i="25"/>
  <c r="G503" i="25"/>
  <c r="G514" i="25"/>
  <c r="G620" i="25"/>
  <c r="H620" i="25" s="1"/>
  <c r="G630" i="25"/>
  <c r="G644" i="25"/>
  <c r="H284" i="25"/>
  <c r="H286" i="25"/>
  <c r="G289" i="25"/>
  <c r="H289" i="25" s="1"/>
  <c r="G453" i="25"/>
  <c r="G466" i="25"/>
  <c r="H466" i="25" s="1"/>
  <c r="H583" i="25"/>
  <c r="H592" i="25"/>
  <c r="G613" i="25"/>
  <c r="H642" i="25"/>
  <c r="H121" i="25" l="1"/>
  <c r="G120" i="25"/>
  <c r="H385" i="25"/>
  <c r="F588" i="25"/>
  <c r="H634" i="25"/>
  <c r="G431" i="25"/>
  <c r="H430" i="25" s="1"/>
  <c r="H325" i="25"/>
  <c r="H197" i="25"/>
  <c r="H11" i="25"/>
  <c r="H517" i="25"/>
  <c r="H424" i="25"/>
  <c r="H689" i="25"/>
  <c r="H329" i="25"/>
  <c r="H432" i="25"/>
  <c r="H95" i="25"/>
  <c r="F207" i="25"/>
  <c r="F206" i="25" s="1"/>
  <c r="H64" i="25"/>
  <c r="H158" i="25"/>
  <c r="H630" i="25"/>
  <c r="H625" i="25"/>
  <c r="H582" i="25"/>
  <c r="H167" i="25"/>
  <c r="H54" i="25"/>
  <c r="H370" i="25"/>
  <c r="H366" i="25"/>
  <c r="H49" i="25"/>
  <c r="H492" i="25"/>
  <c r="G323" i="25"/>
  <c r="H323" i="25" s="1"/>
  <c r="H260" i="25"/>
  <c r="F478" i="25"/>
  <c r="F474" i="25" s="1"/>
  <c r="H50" i="25"/>
  <c r="F358" i="25"/>
  <c r="H359" i="25"/>
  <c r="G663" i="25"/>
  <c r="G244" i="25"/>
  <c r="G700" i="25"/>
  <c r="H700" i="25" s="1"/>
  <c r="H701" i="25"/>
  <c r="G341" i="25"/>
  <c r="H342" i="25"/>
  <c r="H563" i="25"/>
  <c r="F562" i="25"/>
  <c r="H562" i="25" s="1"/>
  <c r="F238" i="25"/>
  <c r="H238" i="25" s="1"/>
  <c r="H239" i="25"/>
  <c r="G640" i="25"/>
  <c r="H644" i="25"/>
  <c r="H312" i="25"/>
  <c r="F303" i="25"/>
  <c r="H652" i="25"/>
  <c r="H653" i="25"/>
  <c r="H589" i="25"/>
  <c r="H347" i="25"/>
  <c r="F664" i="25"/>
  <c r="F663" i="25" s="1"/>
  <c r="F651" i="25" s="1"/>
  <c r="H665" i="25"/>
  <c r="G536" i="25"/>
  <c r="H537" i="25"/>
  <c r="G358" i="25"/>
  <c r="H493" i="25"/>
  <c r="H146" i="25"/>
  <c r="H147" i="25"/>
  <c r="H115" i="25"/>
  <c r="F223" i="25"/>
  <c r="G452" i="25"/>
  <c r="H453" i="25"/>
  <c r="F409" i="25"/>
  <c r="F393" i="25" s="1"/>
  <c r="H345" i="25"/>
  <c r="H346" i="25"/>
  <c r="H623" i="25"/>
  <c r="H624" i="25"/>
  <c r="H425" i="25"/>
  <c r="H693" i="25"/>
  <c r="H185" i="25"/>
  <c r="H189" i="25"/>
  <c r="H155" i="25"/>
  <c r="G108" i="25"/>
  <c r="H108" i="25" s="1"/>
  <c r="H109" i="25"/>
  <c r="H690" i="25"/>
  <c r="H697" i="25"/>
  <c r="H616" i="25"/>
  <c r="H29" i="25"/>
  <c r="G28" i="25"/>
  <c r="H581" i="25"/>
  <c r="G580" i="25"/>
  <c r="G595" i="25"/>
  <c r="H596" i="25"/>
  <c r="H394" i="25"/>
  <c r="G393" i="25"/>
  <c r="H10" i="25"/>
  <c r="H174" i="25"/>
  <c r="H207" i="25"/>
  <c r="H613" i="25"/>
  <c r="G612" i="25"/>
  <c r="H612" i="25" s="1"/>
  <c r="F76" i="25"/>
  <c r="H77" i="25"/>
  <c r="H206" i="25"/>
  <c r="G513" i="25"/>
  <c r="H513" i="25" s="1"/>
  <c r="H514" i="25"/>
  <c r="H503" i="25"/>
  <c r="G474" i="25"/>
  <c r="G275" i="25"/>
  <c r="H275" i="25" s="1"/>
  <c r="H276" i="25"/>
  <c r="H119" i="25"/>
  <c r="H120" i="25"/>
  <c r="F534" i="25"/>
  <c r="H322" i="25" l="1"/>
  <c r="H431" i="25"/>
  <c r="H478" i="25"/>
  <c r="H409" i="25"/>
  <c r="F356" i="25"/>
  <c r="H664" i="25"/>
  <c r="H392" i="25"/>
  <c r="H393" i="25"/>
  <c r="H28" i="25"/>
  <c r="H536" i="25"/>
  <c r="H640" i="25"/>
  <c r="H639" i="25"/>
  <c r="H341" i="25"/>
  <c r="H473" i="25"/>
  <c r="H474" i="25"/>
  <c r="G154" i="25"/>
  <c r="H154" i="25" s="1"/>
  <c r="H451" i="25"/>
  <c r="H452" i="25"/>
  <c r="F222" i="25"/>
  <c r="H223" i="25"/>
  <c r="H358" i="25"/>
  <c r="F75" i="25"/>
  <c r="H76" i="25"/>
  <c r="H595" i="25"/>
  <c r="G695" i="25"/>
  <c r="H695" i="25" s="1"/>
  <c r="H696" i="25"/>
  <c r="H274" i="25"/>
  <c r="H244" i="25"/>
  <c r="H579" i="25"/>
  <c r="H580" i="25"/>
  <c r="H114" i="25"/>
  <c r="H303" i="25"/>
  <c r="H196" i="25"/>
  <c r="H663" i="25"/>
  <c r="H222" i="25" l="1"/>
  <c r="G339" i="25"/>
  <c r="H339" i="25" s="1"/>
  <c r="H340" i="25"/>
  <c r="H243" i="25"/>
  <c r="G220" i="25"/>
  <c r="H27" i="25"/>
  <c r="H75" i="25"/>
  <c r="G356" i="25"/>
  <c r="H356" i="25" s="1"/>
  <c r="H357" i="25"/>
  <c r="H662" i="25"/>
  <c r="G651" i="25"/>
  <c r="H651" i="25" s="1"/>
  <c r="H534" i="25"/>
  <c r="H535" i="25"/>
  <c r="H594" i="25"/>
  <c r="G588" i="25"/>
  <c r="H588" i="25" s="1"/>
  <c r="H9" i="25" l="1"/>
  <c r="H67" i="25"/>
  <c r="G705" i="25"/>
  <c r="H220" i="25"/>
  <c r="H221" i="25"/>
  <c r="F705" i="25" l="1"/>
  <c r="H705" i="25" s="1"/>
  <c r="I155" i="24" l="1"/>
  <c r="H155" i="24"/>
  <c r="E522" i="24"/>
  <c r="G521" i="24"/>
  <c r="G522" i="24" s="1"/>
  <c r="G520" i="24"/>
  <c r="G515" i="24"/>
  <c r="G514" i="24" s="1"/>
  <c r="G513" i="24" s="1"/>
  <c r="I513" i="24" s="1"/>
  <c r="G510" i="24"/>
  <c r="G509" i="24" s="1"/>
  <c r="G508" i="24" s="1"/>
  <c r="G505" i="24"/>
  <c r="G503" i="24"/>
  <c r="G501" i="24"/>
  <c r="G498" i="24"/>
  <c r="G495" i="24"/>
  <c r="G490" i="24"/>
  <c r="G483" i="24"/>
  <c r="G480" i="24"/>
  <c r="G477" i="24"/>
  <c r="G476" i="24" s="1"/>
  <c r="G472" i="24"/>
  <c r="G471" i="24" s="1"/>
  <c r="G470" i="24"/>
  <c r="G469" i="24" s="1"/>
  <c r="G468" i="24"/>
  <c r="G467" i="24" s="1"/>
  <c r="G465" i="24"/>
  <c r="G461" i="24"/>
  <c r="G460" i="24" s="1"/>
  <c r="G458" i="24"/>
  <c r="G457" i="24" s="1"/>
  <c r="G455" i="24"/>
  <c r="G453" i="24"/>
  <c r="G450" i="24"/>
  <c r="G447" i="24"/>
  <c r="G444" i="24"/>
  <c r="G439" i="24"/>
  <c r="G438" i="24" s="1"/>
  <c r="G437" i="24" s="1"/>
  <c r="G436" i="24" s="1"/>
  <c r="G432" i="24"/>
  <c r="G431" i="24" s="1"/>
  <c r="G430" i="24" s="1"/>
  <c r="G429" i="24" s="1"/>
  <c r="G426" i="24"/>
  <c r="G424" i="24"/>
  <c r="G422" i="24"/>
  <c r="G421" i="24"/>
  <c r="G420" i="24" s="1"/>
  <c r="G418" i="24"/>
  <c r="G416" i="24"/>
  <c r="G414" i="24"/>
  <c r="G408" i="24"/>
  <c r="G406" i="24"/>
  <c r="G402" i="24"/>
  <c r="G400" i="24"/>
  <c r="G397" i="24"/>
  <c r="G396" i="24" s="1"/>
  <c r="G391" i="24"/>
  <c r="G389" i="24"/>
  <c r="G387" i="24"/>
  <c r="G386" i="24" s="1"/>
  <c r="G383" i="24"/>
  <c r="G382" i="24" s="1"/>
  <c r="G378" i="24"/>
  <c r="G377" i="24" s="1"/>
  <c r="G375" i="24"/>
  <c r="G374" i="24" s="1"/>
  <c r="G372" i="24"/>
  <c r="G370" i="24"/>
  <c r="G368" i="24"/>
  <c r="G363" i="24"/>
  <c r="G361" i="24"/>
  <c r="G360" i="24"/>
  <c r="G359" i="24" s="1"/>
  <c r="G355" i="24"/>
  <c r="G350" i="24"/>
  <c r="G349" i="24" s="1"/>
  <c r="G347" i="24"/>
  <c r="G346" i="24" s="1"/>
  <c r="G344" i="24"/>
  <c r="G342" i="24"/>
  <c r="G340" i="24"/>
  <c r="G337" i="24"/>
  <c r="G334" i="24"/>
  <c r="G331" i="24"/>
  <c r="G329" i="24"/>
  <c r="G327" i="24"/>
  <c r="G326" i="24" s="1"/>
  <c r="G321" i="24"/>
  <c r="G320" i="24" s="1"/>
  <c r="G318" i="24"/>
  <c r="G317" i="24" s="1"/>
  <c r="G315" i="24"/>
  <c r="G313" i="24"/>
  <c r="G311" i="24"/>
  <c r="G309" i="24"/>
  <c r="G306" i="24"/>
  <c r="G303" i="24"/>
  <c r="G301" i="24"/>
  <c r="G298" i="24"/>
  <c r="G292" i="24"/>
  <c r="G290" i="24"/>
  <c r="G288" i="24"/>
  <c r="G286" i="24"/>
  <c r="G281" i="24"/>
  <c r="G280" i="24" s="1"/>
  <c r="G279" i="24" s="1"/>
  <c r="G278" i="24" s="1"/>
  <c r="G275" i="24"/>
  <c r="G274" i="24" s="1"/>
  <c r="G271" i="24"/>
  <c r="G270" i="24" s="1"/>
  <c r="G266" i="24"/>
  <c r="G265" i="24" s="1"/>
  <c r="G261" i="24"/>
  <c r="G259" i="24"/>
  <c r="G256" i="24"/>
  <c r="G254" i="24"/>
  <c r="G253" i="24"/>
  <c r="G252" i="24" s="1"/>
  <c r="G250" i="24"/>
  <c r="G249" i="24"/>
  <c r="G248" i="24" s="1"/>
  <c r="G246" i="24"/>
  <c r="G242" i="24"/>
  <c r="G241" i="24" s="1"/>
  <c r="G239" i="24"/>
  <c r="G237" i="24"/>
  <c r="G233" i="24"/>
  <c r="G232" i="24" s="1"/>
  <c r="G230" i="24"/>
  <c r="G228" i="24"/>
  <c r="G223" i="24"/>
  <c r="G221" i="24"/>
  <c r="G219" i="24"/>
  <c r="G217" i="24"/>
  <c r="G215" i="24"/>
  <c r="G209" i="24"/>
  <c r="G208" i="24" s="1"/>
  <c r="G206" i="24"/>
  <c r="G204" i="24"/>
  <c r="G201" i="24"/>
  <c r="G200" i="24" s="1"/>
  <c r="G199" i="24" s="1"/>
  <c r="G197" i="24"/>
  <c r="G195" i="24"/>
  <c r="G191" i="24"/>
  <c r="G189" i="24"/>
  <c r="G187" i="24"/>
  <c r="G183" i="24"/>
  <c r="G182" i="24" s="1"/>
  <c r="G181" i="24" s="1"/>
  <c r="G180" i="24" s="1"/>
  <c r="G178" i="24"/>
  <c r="G176" i="24"/>
  <c r="G173" i="24"/>
  <c r="G171" i="24"/>
  <c r="G167" i="24"/>
  <c r="G166" i="24" s="1"/>
  <c r="G162" i="24"/>
  <c r="G161" i="24" s="1"/>
  <c r="G160" i="24"/>
  <c r="G159" i="24" s="1"/>
  <c r="G158" i="24" s="1"/>
  <c r="G157" i="24" s="1"/>
  <c r="G153" i="24"/>
  <c r="G152" i="24" s="1"/>
  <c r="G151" i="24" s="1"/>
  <c r="G150" i="24" s="1"/>
  <c r="G148" i="24"/>
  <c r="G146" i="24"/>
  <c r="G143" i="24"/>
  <c r="G142" i="24" s="1"/>
  <c r="G141" i="24" s="1"/>
  <c r="G137" i="24"/>
  <c r="G136" i="24" s="1"/>
  <c r="G134" i="24"/>
  <c r="G133" i="24" s="1"/>
  <c r="G132" i="24" s="1"/>
  <c r="G128" i="24"/>
  <c r="G127" i="24" s="1"/>
  <c r="G126" i="24"/>
  <c r="G125" i="24" s="1"/>
  <c r="G123" i="24"/>
  <c r="G121" i="24"/>
  <c r="G119" i="24"/>
  <c r="G118" i="24"/>
  <c r="G117" i="24" s="1"/>
  <c r="G114" i="24"/>
  <c r="G112" i="24"/>
  <c r="G110" i="24"/>
  <c r="G108" i="24"/>
  <c r="G103" i="24"/>
  <c r="G102" i="24" s="1"/>
  <c r="G101" i="24" s="1"/>
  <c r="G100" i="24" s="1"/>
  <c r="G96" i="24"/>
  <c r="G95" i="24" s="1"/>
  <c r="G94" i="24" s="1"/>
  <c r="G91" i="24"/>
  <c r="G89" i="24"/>
  <c r="G87" i="24"/>
  <c r="G85" i="24"/>
  <c r="G82" i="24"/>
  <c r="G80" i="24"/>
  <c r="G77" i="24"/>
  <c r="G76" i="24" s="1"/>
  <c r="G73" i="24"/>
  <c r="G71" i="24"/>
  <c r="G68" i="24"/>
  <c r="G66" i="24" s="1"/>
  <c r="G65" i="24" s="1"/>
  <c r="G64" i="24" s="1"/>
  <c r="G61" i="24"/>
  <c r="G60" i="24" s="1"/>
  <c r="G58" i="24"/>
  <c r="G57" i="24" s="1"/>
  <c r="G55" i="24"/>
  <c r="G54" i="24" s="1"/>
  <c r="G53" i="24" s="1"/>
  <c r="G52" i="24" s="1"/>
  <c r="G50" i="24"/>
  <c r="G49" i="24" s="1"/>
  <c r="G48" i="24" s="1"/>
  <c r="H48" i="24" s="1"/>
  <c r="G45" i="24"/>
  <c r="G43" i="24"/>
  <c r="G40" i="24"/>
  <c r="G39" i="24" s="1"/>
  <c r="G38" i="24" s="1"/>
  <c r="G35" i="24"/>
  <c r="G34" i="24" s="1"/>
  <c r="G33" i="24" s="1"/>
  <c r="G32" i="24"/>
  <c r="G30" i="24" s="1"/>
  <c r="G28" i="24"/>
  <c r="G27" i="24"/>
  <c r="G21" i="24"/>
  <c r="G18" i="24"/>
  <c r="G16" i="24"/>
  <c r="G12" i="24"/>
  <c r="G11" i="24" s="1"/>
  <c r="G10" i="24" s="1"/>
  <c r="G367" i="24" l="1"/>
  <c r="G175" i="24"/>
  <c r="G512" i="24"/>
  <c r="H512" i="24" s="1"/>
  <c r="G194" i="24"/>
  <c r="G193" i="24" s="1"/>
  <c r="G285" i="24"/>
  <c r="G284" i="24" s="1"/>
  <c r="G283" i="24" s="1"/>
  <c r="G277" i="24" s="1"/>
  <c r="G443" i="24"/>
  <c r="G442" i="24" s="1"/>
  <c r="H513" i="24"/>
  <c r="G15" i="24"/>
  <c r="G14" i="24" s="1"/>
  <c r="I14" i="24" s="1"/>
  <c r="G79" i="24"/>
  <c r="G186" i="24"/>
  <c r="G479" i="24"/>
  <c r="G475" i="24" s="1"/>
  <c r="G474" i="24" s="1"/>
  <c r="G366" i="24"/>
  <c r="G365" i="24" s="1"/>
  <c r="H365" i="24" s="1"/>
  <c r="G413" i="24"/>
  <c r="G412" i="24" s="1"/>
  <c r="G411" i="24" s="1"/>
  <c r="I411" i="24" s="1"/>
  <c r="G156" i="24"/>
  <c r="I156" i="24" s="1"/>
  <c r="G214" i="24"/>
  <c r="G213" i="24" s="1"/>
  <c r="G212" i="24" s="1"/>
  <c r="H212" i="24" s="1"/>
  <c r="G385" i="24"/>
  <c r="G381" i="24" s="1"/>
  <c r="G26" i="24"/>
  <c r="G25" i="24" s="1"/>
  <c r="G24" i="24" s="1"/>
  <c r="G23" i="24" s="1"/>
  <c r="G70" i="24"/>
  <c r="G107" i="24"/>
  <c r="G75" i="24"/>
  <c r="G84" i="24"/>
  <c r="G170" i="24"/>
  <c r="G169" i="24" s="1"/>
  <c r="G165" i="24" s="1"/>
  <c r="I165" i="24" s="1"/>
  <c r="G203" i="24"/>
  <c r="G202" i="24" s="1"/>
  <c r="G339" i="24"/>
  <c r="G399" i="24"/>
  <c r="G395" i="24" s="1"/>
  <c r="G42" i="24"/>
  <c r="G37" i="24" s="1"/>
  <c r="I37" i="24" s="1"/>
  <c r="G145" i="24"/>
  <c r="G140" i="24" s="1"/>
  <c r="I140" i="24" s="1"/>
  <c r="G131" i="24"/>
  <c r="I131" i="24" s="1"/>
  <c r="G258" i="24"/>
  <c r="G308" i="24"/>
  <c r="G325" i="24"/>
  <c r="G116" i="24"/>
  <c r="G236" i="24"/>
  <c r="G245" i="24"/>
  <c r="G227" i="24"/>
  <c r="G264" i="24"/>
  <c r="G263" i="24" s="1"/>
  <c r="I263" i="24" s="1"/>
  <c r="G297" i="24"/>
  <c r="G354" i="24"/>
  <c r="G353" i="24" s="1"/>
  <c r="G352" i="24" s="1"/>
  <c r="H352" i="24" s="1"/>
  <c r="G405" i="24"/>
  <c r="G404" i="24" s="1"/>
  <c r="G464" i="24"/>
  <c r="G463" i="24" s="1"/>
  <c r="G489" i="24"/>
  <c r="G488" i="24" s="1"/>
  <c r="G487" i="24" s="1"/>
  <c r="I487" i="24" s="1"/>
  <c r="H150" i="24"/>
  <c r="I150" i="24"/>
  <c r="H283" i="24"/>
  <c r="H10" i="24"/>
  <c r="I10" i="24"/>
  <c r="I100" i="24"/>
  <c r="H100" i="24"/>
  <c r="H156" i="24"/>
  <c r="I278" i="24"/>
  <c r="H278" i="24"/>
  <c r="I436" i="24"/>
  <c r="H436" i="24"/>
  <c r="H508" i="24"/>
  <c r="I508" i="24"/>
  <c r="G507" i="24"/>
  <c r="H263" i="24"/>
  <c r="G410" i="24"/>
  <c r="H33" i="24"/>
  <c r="I33" i="24"/>
  <c r="H52" i="24"/>
  <c r="I52" i="24"/>
  <c r="I94" i="24"/>
  <c r="H94" i="24"/>
  <c r="G93" i="24"/>
  <c r="H180" i="24"/>
  <c r="I180" i="24"/>
  <c r="I429" i="24"/>
  <c r="H429" i="24"/>
  <c r="H474" i="24" l="1"/>
  <c r="I474" i="24"/>
  <c r="I283" i="24"/>
  <c r="H14" i="24"/>
  <c r="I212" i="24"/>
  <c r="I365" i="24"/>
  <c r="H37" i="24"/>
  <c r="G441" i="24"/>
  <c r="I441" i="24" s="1"/>
  <c r="H487" i="24"/>
  <c r="I512" i="24"/>
  <c r="G486" i="24"/>
  <c r="G296" i="24"/>
  <c r="G295" i="24" s="1"/>
  <c r="G106" i="24"/>
  <c r="G105" i="24" s="1"/>
  <c r="H131" i="24"/>
  <c r="G185" i="24"/>
  <c r="G139" i="24" s="1"/>
  <c r="H411" i="24"/>
  <c r="H165" i="24"/>
  <c r="G56" i="24"/>
  <c r="H56" i="24" s="1"/>
  <c r="G324" i="24"/>
  <c r="G323" i="24" s="1"/>
  <c r="G435" i="24"/>
  <c r="I435" i="24" s="1"/>
  <c r="H441" i="24"/>
  <c r="H140" i="24"/>
  <c r="I352" i="24"/>
  <c r="I56" i="24"/>
  <c r="G244" i="24"/>
  <c r="G226" i="24"/>
  <c r="G225" i="24" s="1"/>
  <c r="I277" i="24"/>
  <c r="H277" i="24"/>
  <c r="H410" i="24"/>
  <c r="I410" i="24"/>
  <c r="I93" i="24"/>
  <c r="H93" i="24"/>
  <c r="H23" i="24"/>
  <c r="I23" i="24"/>
  <c r="I486" i="24"/>
  <c r="H486" i="24"/>
  <c r="H507" i="24"/>
  <c r="I507" i="24"/>
  <c r="G380" i="24"/>
  <c r="H105" i="24" l="1"/>
  <c r="G99" i="24"/>
  <c r="I105" i="24"/>
  <c r="H295" i="24"/>
  <c r="I295" i="24"/>
  <c r="I139" i="24"/>
  <c r="H139" i="24"/>
  <c r="H185" i="24"/>
  <c r="I185" i="24"/>
  <c r="G9" i="24"/>
  <c r="H435" i="24"/>
  <c r="H323" i="24"/>
  <c r="I323" i="24"/>
  <c r="H225" i="24"/>
  <c r="I225" i="24"/>
  <c r="G211" i="24"/>
  <c r="H244" i="24"/>
  <c r="I244" i="24"/>
  <c r="H380" i="24"/>
  <c r="I380" i="24"/>
  <c r="G294" i="24"/>
  <c r="H99" i="24" l="1"/>
  <c r="I99" i="24"/>
  <c r="H9" i="24"/>
  <c r="I9" i="24"/>
  <c r="I211" i="24"/>
  <c r="H211" i="24"/>
  <c r="I294" i="24"/>
  <c r="H294" i="24"/>
  <c r="G517" i="24"/>
  <c r="I517" i="24" l="1"/>
  <c r="H517" i="24"/>
</calcChain>
</file>

<file path=xl/sharedStrings.xml><?xml version="1.0" encoding="utf-8"?>
<sst xmlns="http://schemas.openxmlformats.org/spreadsheetml/2006/main" count="6355" uniqueCount="892">
  <si>
    <t>№ п/п</t>
  </si>
  <si>
    <t>Код раздела подраздела</t>
  </si>
  <si>
    <t xml:space="preserve">Код целевой статьи </t>
  </si>
  <si>
    <t>Код   вида расходов</t>
  </si>
  <si>
    <t>Общегосударственные вопросы</t>
  </si>
  <si>
    <t>Резервные фонды</t>
  </si>
  <si>
    <t>Резервные фонды местных администраций</t>
  </si>
  <si>
    <t>Национальная оборона</t>
  </si>
  <si>
    <t>Мобилизационная и вневойсковая  подготовка</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</si>
  <si>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</si>
  <si>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</si>
  <si>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Национальная экономика</t>
  </si>
  <si>
    <t>Транспорт</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</si>
  <si>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</si>
  <si>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</si>
  <si>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</si>
  <si>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</si>
  <si>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</si>
  <si>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Охрана окружающей среды</t>
  </si>
  <si>
    <t>Образование</t>
  </si>
  <si>
    <t>Дошкольное образование</t>
  </si>
  <si>
    <t>Общее образование</t>
  </si>
  <si>
    <t xml:space="preserve">Другие вопросы в области образования </t>
  </si>
  <si>
    <t xml:space="preserve">Культура </t>
  </si>
  <si>
    <t>Социальная политика</t>
  </si>
  <si>
    <t>Другие общегосударственные вопросы</t>
  </si>
  <si>
    <t>Социальное обеспечение населения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</si>
  <si>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</si>
  <si>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Руководитель контрольно-счетной палаты муниципального образования и его заместители</t>
  </si>
  <si>
    <t>Пенсионное обеспечение</t>
  </si>
  <si>
    <t>Глава муниципального образования</t>
  </si>
  <si>
    <r>
      <t xml:space="preserve">Обеспечение деятельности финансовых, налоговых и таможенных органов и органов </t>
    </r>
    <r>
      <rPr>
        <b/>
        <sz val="10"/>
        <color indexed="8"/>
        <rFont val="Times New Roman"/>
        <family val="1"/>
        <charset val="204"/>
      </rPr>
      <t>финансового</t>
    </r>
    <r>
      <rPr>
        <b/>
        <sz val="10"/>
        <rFont val="Times New Roman"/>
        <family val="1"/>
        <charset val="204"/>
      </rPr>
      <t xml:space="preserve"> (</t>
    </r>
    <r>
      <rPr>
        <b/>
        <sz val="10"/>
        <color indexed="8"/>
        <rFont val="Times New Roman"/>
        <family val="1"/>
        <charset val="204"/>
      </rPr>
      <t xml:space="preserve">финансово-бюджетного) </t>
    </r>
    <r>
      <rPr>
        <b/>
        <sz val="10"/>
        <rFont val="Times New Roman"/>
        <family val="1"/>
        <charset val="204"/>
      </rPr>
      <t>надзора</t>
    </r>
  </si>
  <si>
    <t>ИТОГО:</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</si>
  <si>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</si>
  <si>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Физическая культура и спорт</t>
  </si>
  <si>
    <t>к Решению Думы</t>
  </si>
  <si>
    <t>муниципального образования Алапаевское</t>
  </si>
  <si>
    <t>Связь и информатика</t>
  </si>
  <si>
    <t xml:space="preserve">Мероприятия в сфере культуры и искусства </t>
  </si>
  <si>
    <t>Сумма, тыс.рублей</t>
  </si>
  <si>
    <t xml:space="preserve">Культура, кинематография </t>
  </si>
  <si>
    <t>Массовый спорт</t>
  </si>
  <si>
    <t>Другие вопросы в области социальной политики</t>
  </si>
  <si>
    <t>Осуществление первичного воинского учета на территориях, где отсутствуют военные комиссариаты</t>
  </si>
  <si>
    <t>110</t>
  </si>
  <si>
    <t>Расходы на выплаты персоналу  казенных учреждений</t>
  </si>
  <si>
    <t>310</t>
  </si>
  <si>
    <t>Публичные нормативные социальные выплаты гражданам</t>
  </si>
  <si>
    <t>320</t>
  </si>
  <si>
    <t>Социальные выплаты гражданам, кроме публичных нормативных социальных выплат</t>
  </si>
  <si>
    <t>120</t>
  </si>
  <si>
    <t>870</t>
  </si>
  <si>
    <t>Резервные средства</t>
  </si>
  <si>
    <t>830</t>
  </si>
  <si>
    <t xml:space="preserve">Исполнение судебных актов </t>
  </si>
  <si>
    <t>Водное хозяйство</t>
  </si>
  <si>
    <t>810</t>
  </si>
  <si>
    <t>Дорожное хозяйство (дорожные фонды)</t>
  </si>
  <si>
    <t>410</t>
  </si>
  <si>
    <t>Администрация муниципального образования Алапаевское</t>
  </si>
  <si>
    <t>Управление образования Администрации муниципального образования Алапаевское</t>
  </si>
  <si>
    <t>Дума муниципального образования Алапаевское</t>
  </si>
  <si>
    <t>Контрольное управление муниципального образования Алапаевское</t>
  </si>
  <si>
    <t>Финансовое управление Администрации  муниципального образования Алапаевское</t>
  </si>
  <si>
    <t>Код целевой статьи</t>
  </si>
  <si>
    <t>Сумма., тыс.руб.</t>
  </si>
  <si>
    <t>Итого</t>
  </si>
  <si>
    <t>Другие вопросы в области национальной экономики</t>
  </si>
  <si>
    <t>Функционирование высшего должностного лица субъекта Российской Федерации и муниципального образования</t>
  </si>
  <si>
    <t>Мероприятия по содержанию гидротехнических сооружений</t>
  </si>
  <si>
    <t xml:space="preserve">Периодические издания, учрежденные органами законодательной и исполнительной власти
</t>
  </si>
  <si>
    <t>Средства массовой информации</t>
  </si>
  <si>
    <t>630</t>
  </si>
  <si>
    <t>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</si>
  <si>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Осуществление государственного полномочия Свердловской области по созданию административных комиссий</t>
  </si>
  <si>
    <t>Охрана объектов растительного и животного мира и среды их обитания</t>
  </si>
  <si>
    <t>Выплаты, связанные с компенсацией проезда по узкоколейной железной дороге  льготных категорий граждан на территории муниципального образования Алапаевское</t>
  </si>
  <si>
    <t>Иные закупки товаров, работ и услуг для обеспечения государственных (муниципальных) нужд</t>
  </si>
  <si>
    <t>240</t>
  </si>
  <si>
    <t>850</t>
  </si>
  <si>
    <t>Уплата налогов, сборов и иных платежей</t>
  </si>
  <si>
    <t>Расходы на выплаты персоналу государственных (муниципальных) органов</t>
  </si>
  <si>
    <t>730</t>
  </si>
  <si>
    <t xml:space="preserve">Обслуживание муниципального долга </t>
  </si>
  <si>
    <t>Лесное хозяйство</t>
  </si>
  <si>
    <t>610</t>
  </si>
  <si>
    <t>Субсидии бюджетным учреждениям</t>
  </si>
  <si>
    <t>0804</t>
  </si>
  <si>
    <t/>
  </si>
  <si>
    <t>Другие вопросы в области культуры, кинематографии</t>
  </si>
  <si>
    <t>620</t>
  </si>
  <si>
    <t>Субсидии автономным учреждениям</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</si>
  <si>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гражданам субсидий на оплату жилого помещения и коммунальных услуг»</t>
  </si>
  <si>
    <t>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</si>
  <si>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</si>
  <si>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</si>
  <si>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</si>
  <si>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</si>
  <si>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</si>
  <si>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 xml:space="preserve">Наименование муниципальной программы </t>
  </si>
  <si>
    <t>Наименование раздела, подраздела, целевой статьи и вида расходов</t>
  </si>
  <si>
    <t>Периодические издания, учрежденные органами законодательной и исполнительной власти</t>
  </si>
  <si>
    <t>Периодическая печать и издательства</t>
  </si>
  <si>
    <t>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</si>
  <si>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Подпрограмма «Стимулирование развития жилищного строительства»</t>
  </si>
  <si>
    <t>Подпрограмма "Развитие культуры и искусства"</t>
  </si>
  <si>
    <t xml:space="preserve">Непрограммные направления деятельности
</t>
  </si>
  <si>
    <t xml:space="preserve">Обеспечение деятельности органов местного самоуправления (центральный аппарат)
</t>
  </si>
  <si>
    <t>Депутаты Думы муниципального образования</t>
  </si>
  <si>
    <t>Обеспечение деятельности органов местного самоуправления (центральный аппарат)</t>
  </si>
  <si>
    <t>Исполнение обязательств по обслуживанию муниципального долга муниципального образования Алапаевское</t>
  </si>
  <si>
    <t>Подпрограмма "Развитие малого и среднего предпринимательства в муниципальном образовании Алапаевское"</t>
  </si>
  <si>
    <t>Поддержка малого и среднего предпринимательства в муниципальном образовании Алапаевское</t>
  </si>
  <si>
    <t>Подпрограмма "Развитие топливно-энергетического комплекса муниципального образования Алапаевское"</t>
  </si>
  <si>
    <t>Строительство объектов газификации в населенных пунктах</t>
  </si>
  <si>
    <t>Обеспечение деятельности учреждений в области управления сферой жилищно-коммунального хозяйства и строительства</t>
  </si>
  <si>
    <t>Обустройство источников нецентрализованного водоснабжения</t>
  </si>
  <si>
    <t>Разработка документов территориального планирования и градостроительного зонирования</t>
  </si>
  <si>
    <t>Мероприятия по управлению и распоряжению муниципальным имуществом, земельными участками, в том числе приобретению в муниципальную собственность муниципального образования Алапаевское</t>
  </si>
  <si>
    <t>Подпрограмма "Развитие системы дошкольного образования в муниципальном образовании Алапаевское"</t>
  </si>
  <si>
    <t>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</si>
  <si>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Организация питания в дошкольных организациях</t>
  </si>
  <si>
    <t>Подпрограмма "Развитие системы общего образования в муниципальном образовании Алапаевское"</t>
  </si>
  <si>
    <t>Организация предоставления общего образования и создание условий для  содержания детей в муниципальных общеобразовательных организациях</t>
  </si>
  <si>
    <t>Организация питания в общеобразовательных организациях</t>
  </si>
  <si>
    <t>Организация подвоза обучающихся к месту учебы</t>
  </si>
  <si>
    <t>Организация отдыха и оздоровления детей и подростков в каникулярное время в муниципальном образовании Алапаевское</t>
  </si>
  <si>
    <t>Подпрограмма "Развитие системы дополнительного образования, отдыха и оздоровления детей в муниципальном образовании Алапаевское"</t>
  </si>
  <si>
    <t>Организация и проведение муниципальных мероприятий в сфере образования</t>
  </si>
  <si>
    <t>Обеспечение деятельности муниципальных организаций</t>
  </si>
  <si>
    <t>Подпрограмма "Развитие потенциала молодежи муниципального образования Алапаевское"</t>
  </si>
  <si>
    <t>Развитие системы профориентации и трудоустройства несовершеннолетних граждан в свободное от учебы время на территории муниципального образования Алапаевское</t>
  </si>
  <si>
    <t>Подпрограмма "Сохранение и развитие узкоколейной железной дороги в Алапаевском районе"</t>
  </si>
  <si>
    <t>Содействие повышению доступности перевозок населения по узкоколейной железной дороге на территории Алапаевского района</t>
  </si>
  <si>
    <t xml:space="preserve">Подпрограмма "Информационное общество муниципального образования Алапаевское" </t>
  </si>
  <si>
    <t>Совершенствование информационно-технической инфраструктуры муниципального образования Алапаевское</t>
  </si>
  <si>
    <t xml:space="preserve">Подпрограмма "Развитие и обеспечение сохранности сети автомобильных дорог на территории муниципального образования Алапаевское" </t>
  </si>
  <si>
    <t>Ремонт автомобильных дорог общего пользования местного значения и искусственных сооружений, расположенных на них</t>
  </si>
  <si>
    <t xml:space="preserve">Подпрограмма "Повышение  безопасности  дорожного движения на территории муниципального образования Алапаевское" </t>
  </si>
  <si>
    <t>Мероприятия по организации дорожного движения в населенных пунктах муниципального образования Алапаевское</t>
  </si>
  <si>
    <t>Устройство тротуаров в населенных пунктах муниципального образования Алапаевское</t>
  </si>
  <si>
    <t xml:space="preserve">Реализация мероприятий по приоритетным направлениям работы с молодежью на территории муниципального образования Алапаевское
</t>
  </si>
  <si>
    <t xml:space="preserve">Подпрограмма "Патриотическое воспитание молодых граждан в муниципальном образовании Алапаевское"   </t>
  </si>
  <si>
    <t>Проведение военно-спортивных игр и оборонно-спортивных лагерей с целью допризывной подготовки молодежи к военной службе</t>
  </si>
  <si>
    <t>Организация предоставления услуг (выполнения работ) в сфере физической культуры и спорта</t>
  </si>
  <si>
    <t>Организация и проведение мероприятий в сфере физической культуры и спорта на территории муниципального образования Алапаевское</t>
  </si>
  <si>
    <t>Проффессиональная подготовка, переподготовка и повышение квалификации муниципальных служащих и лиц, замещающих муниципальные должности</t>
  </si>
  <si>
    <t>Подпрограмма "Развитие системы муниципальной службы муниципального образования Алапаевское"</t>
  </si>
  <si>
    <t>Противодействие коррупции в муниципальном образовании Алапаевское</t>
  </si>
  <si>
    <t>Подпрограмма "Противодействие коррупции в муниципальном образовании Алапаевское"</t>
  </si>
  <si>
    <t>Организация мониторинга эффективности противодействия коррупции</t>
  </si>
  <si>
    <t>Организация и проведение мероприятий среди людей с ограниченными возможностями здоровья на территории муниципального образования Алапаевское</t>
  </si>
  <si>
    <t>Организация деятельности муниципальных музеев, приобретение и хранение музейных предметов и музейных коллекций</t>
  </si>
  <si>
    <t xml:space="preserve">Организация библиотечного обслуживания населения, формирование и хранение библиотечных фондов муниципальных библиотек
</t>
  </si>
  <si>
    <t>Организация деятельности учреждений культуры и искусства культурно-досуговой сферы</t>
  </si>
  <si>
    <t>Обеспечение деятельности муниципальных организаций в сфере культуры муниципального образования Алапаевское</t>
  </si>
  <si>
    <t>Непрограммные направления деятельности</t>
  </si>
  <si>
    <t>Подпрограмма "Пенсионное обеспечение муниципальных служащих муниципального образования Алапаевское"</t>
  </si>
  <si>
    <t>Пенсионное обеспечение муниципальных служащих муниципального образования Алапаевское в соответствии с Законом Свердловской области "Об особенностях муниципальной службы на территории Свердловской области"</t>
  </si>
  <si>
    <t>Подпрограмма "Защита от чрезвычайных ситуаций и обеспечение радиационной безопасности на территории муниципального образования Алапаевское, гражданская оборона"</t>
  </si>
  <si>
    <t>Обеспечение развертывания объектов региональной автоматизированной системы централизованного оповещения и локальных средств оповещения населения об угрозе чрезвычайной ситуации</t>
  </si>
  <si>
    <t>Подпрограмма "Пожарная безопасность на территории муниципального образования Алапаевское"</t>
  </si>
  <si>
    <t>Выполнение работ по созданию и содержанию пожарных пирсов и водоисточников для целей пожаротушения</t>
  </si>
  <si>
    <t xml:space="preserve">Деятельность общественных объединений пожарной охраны в сфере пожарной безопасности </t>
  </si>
  <si>
    <t>Подпрограмма "Профилактика правонарушений, повышение правосознания граждан, социальная реабилитация отбывших уголовное наказание лиц и лиц, осужденных к мере наказания, не связанной с лишением свободы"</t>
  </si>
  <si>
    <t xml:space="preserve">Исполнение полномочий по обеспечению общественной безопасности на территории муниципального образования Алапаевское
</t>
  </si>
  <si>
    <t>Подпрограмма "Социальное обеспечение отдельных категорий граждан и финансовая поддержка социально-ориентированных некоммерческих организаций"</t>
  </si>
  <si>
    <t>Предоставление материальной помощи гражданам, проживающим на территории муниципального образования Алапаевское, оказавшимся в трудной (чрезввычайной) жизненной ситуации</t>
  </si>
  <si>
    <t>Субсидии на финансовую поддержку социально-ориентированным некоммерческим общественным организациям, осуществляющим социальную поддержку</t>
  </si>
  <si>
    <t xml:space="preserve">Подпрограмма "Обеспечение жильем молодых семей на территории муниципального образования Алапаевское"    </t>
  </si>
  <si>
    <t>Подпрограмма "Профилактика заболеваний и формирование здорового образа жизни"</t>
  </si>
  <si>
    <t>Мероприятия по профилактике наркомании, СПИДа, алкоголизма, курения в муниципальных образовательных организациях</t>
  </si>
  <si>
    <t>Подпрограмма "Иные вопросы в сфере здравоохранения (профилактика социально-значимых заболеваний - ВИЧ-инфекции и туберкулеза)</t>
  </si>
  <si>
    <t>Мероприятия по предупреждению распространения на территории муниципального образования Алапаевское ВИЧ-инфекции, наркомании и туберкулеза</t>
  </si>
  <si>
    <t xml:space="preserve">Оформление информационных стендов, содержащих информацию о профилактике ВИЧ-инфекции и туберкулеза </t>
  </si>
  <si>
    <t xml:space="preserve">Обеспечение деятельности территориальных органов </t>
  </si>
  <si>
    <t>Проведение противопаводковых мероприятий на водных объектах на территории муниципального образования Алапаевское</t>
  </si>
  <si>
    <t>Выполнение работ по созданию и содержанию заградительных противопожарных минерализованных полос</t>
  </si>
  <si>
    <t>Содержание автомобильных дорог общего пользования местного значения и искусственных сооружений на них</t>
  </si>
  <si>
    <t>Предоставление материальной помощи гражданам, проживающим на территории муниципального образования Алапаевское, оказавшимся в трудной (чрезвычайной) жизненной ситуации</t>
  </si>
  <si>
    <t>Профессиональная подготовка, переподготовка и повышение квалификации муниципальных служащих и лиц, замещающих муниципальные должности</t>
  </si>
  <si>
    <t xml:space="preserve">Мероприятия по проведению кадастрового учета, оценки рыночной стоимости объектов, государственной регистрации прав собственности 
</t>
  </si>
  <si>
    <t>Хозяйственное обслуживание органов местного самоуправления</t>
  </si>
  <si>
    <t>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t>
  </si>
  <si>
    <t>Проведение профилактических мероприятий по снижению детского дорожно-транспортного травматизма</t>
  </si>
  <si>
    <t>Сельское хозяйство и рыболовство</t>
  </si>
  <si>
    <t>Подпрограмма "Укрепление и развитие материально-технической базы образовательных организаций муниципального образования Алапаевское"</t>
  </si>
  <si>
    <t>1400046100</t>
  </si>
  <si>
    <t>7000051180</t>
  </si>
  <si>
    <t>7000000000</t>
  </si>
  <si>
    <t>7000041100</t>
  </si>
  <si>
    <t>7000041200</t>
  </si>
  <si>
    <t>7000042П00</t>
  </si>
  <si>
    <t>0420049100</t>
  </si>
  <si>
    <t>0420000000</t>
  </si>
  <si>
    <t>0400000000</t>
  </si>
  <si>
    <t>0420049200</t>
  </si>
  <si>
    <t>0420052500</t>
  </si>
  <si>
    <t>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</si>
  <si>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0830042700</t>
  </si>
  <si>
    <t>0830000000</t>
  </si>
  <si>
    <t>0800000000</t>
  </si>
  <si>
    <t>0210045110</t>
  </si>
  <si>
    <t>0210045120</t>
  </si>
  <si>
    <t>0220045310</t>
  </si>
  <si>
    <t>0220045320</t>
  </si>
  <si>
    <t>0230045600</t>
  </si>
  <si>
    <t>0710026020</t>
  </si>
  <si>
    <t>0710000000</t>
  </si>
  <si>
    <t>0700000000</t>
  </si>
  <si>
    <t>0710026030</t>
  </si>
  <si>
    <t>0710026040</t>
  </si>
  <si>
    <t>0710026060</t>
  </si>
  <si>
    <t>0730026150</t>
  </si>
  <si>
    <t>0730000000</t>
  </si>
  <si>
    <t>1510021010</t>
  </si>
  <si>
    <t>Деятельность общественных объединений пожарной охраны в сфере пожарной безопасности</t>
  </si>
  <si>
    <t>Обеспечение деятельности добровольных пожарных дружин и добровольных пожарных команд, осуществляющих деятельность на территории муниципального образования Алапаевское</t>
  </si>
  <si>
    <t>1310022010</t>
  </si>
  <si>
    <t>1310000000</t>
  </si>
  <si>
    <t>1310022040</t>
  </si>
  <si>
    <t>1300000000</t>
  </si>
  <si>
    <t>1350000000</t>
  </si>
  <si>
    <t>1350022200</t>
  </si>
  <si>
    <t>1320000000</t>
  </si>
  <si>
    <t>1320022100</t>
  </si>
  <si>
    <t>1320022110</t>
  </si>
  <si>
    <t>1320022150</t>
  </si>
  <si>
    <t>1320022130</t>
  </si>
  <si>
    <t xml:space="preserve"> Создание условий для деятельности добровольных формирований населения по охране общественного порядка</t>
  </si>
  <si>
    <t>1330022160</t>
  </si>
  <si>
    <t>1330000000</t>
  </si>
  <si>
    <t>0900000000</t>
  </si>
  <si>
    <t xml:space="preserve">Осуществление перевозок пассажиров автомобильным и иным видом транспорта </t>
  </si>
  <si>
    <t>1000000000</t>
  </si>
  <si>
    <t>1010000000</t>
  </si>
  <si>
    <t>1100000000</t>
  </si>
  <si>
    <t>1110000000</t>
  </si>
  <si>
    <t>1110023010</t>
  </si>
  <si>
    <t xml:space="preserve">Взносы на капитальный ремонт общего имущества в многоквартирных домах за муниципальные помещения   </t>
  </si>
  <si>
    <t>0830023180</t>
  </si>
  <si>
    <t>Капитальный и текущий ремонт муниципального жилищного фонда</t>
  </si>
  <si>
    <t>0810023080</t>
  </si>
  <si>
    <t>Подпрограмма "Энергосбережение и повышение энергетической эффективности муниципального образования Алапаевское"</t>
  </si>
  <si>
    <t>0840000000</t>
  </si>
  <si>
    <t>0830023480</t>
  </si>
  <si>
    <t>7000021010</t>
  </si>
  <si>
    <t>7000021020</t>
  </si>
  <si>
    <t>7000020040</t>
  </si>
  <si>
    <t>0500000000</t>
  </si>
  <si>
    <t>0550000000</t>
  </si>
  <si>
    <t>0550021030</t>
  </si>
  <si>
    <t>0100000000</t>
  </si>
  <si>
    <t>0100021010</t>
  </si>
  <si>
    <t>7000021050</t>
  </si>
  <si>
    <t>7000021030</t>
  </si>
  <si>
    <t>7000020700</t>
  </si>
  <si>
    <t>0100020070</t>
  </si>
  <si>
    <t>0300000000</t>
  </si>
  <si>
    <t>0550020040</t>
  </si>
  <si>
    <t>1400000000</t>
  </si>
  <si>
    <t>1500000000</t>
  </si>
  <si>
    <t>1510000000</t>
  </si>
  <si>
    <t>1520000000</t>
  </si>
  <si>
    <t>1520021030</t>
  </si>
  <si>
    <t>1520021040</t>
  </si>
  <si>
    <t>7000020100</t>
  </si>
  <si>
    <t>7000024100</t>
  </si>
  <si>
    <t>1020000000</t>
  </si>
  <si>
    <t>1040000000</t>
  </si>
  <si>
    <t>1030000000</t>
  </si>
  <si>
    <t>1030021070</t>
  </si>
  <si>
    <t>0300023010</t>
  </si>
  <si>
    <t>0300023020</t>
  </si>
  <si>
    <t>0530000000</t>
  </si>
  <si>
    <t>0530023020</t>
  </si>
  <si>
    <t>0810000000</t>
  </si>
  <si>
    <t>0820000000</t>
  </si>
  <si>
    <t>0850000000</t>
  </si>
  <si>
    <t>0200000000</t>
  </si>
  <si>
    <t>0210000000</t>
  </si>
  <si>
    <t>0210025010</t>
  </si>
  <si>
    <t>0210025040</t>
  </si>
  <si>
    <t>0240000000</t>
  </si>
  <si>
    <t>0240025020</t>
  </si>
  <si>
    <t>0220000000</t>
  </si>
  <si>
    <t>0220025010</t>
  </si>
  <si>
    <t>0220025050</t>
  </si>
  <si>
    <t>0220025060</t>
  </si>
  <si>
    <t>0220045400</t>
  </si>
  <si>
    <t>0230000000</t>
  </si>
  <si>
    <t>0230025010</t>
  </si>
  <si>
    <t>1200000000</t>
  </si>
  <si>
    <t>1210000000</t>
  </si>
  <si>
    <t>1210028020</t>
  </si>
  <si>
    <t>0230025040</t>
  </si>
  <si>
    <t>0250000000</t>
  </si>
  <si>
    <t>0600000000</t>
  </si>
  <si>
    <t>0610000000</t>
  </si>
  <si>
    <t>0610027120</t>
  </si>
  <si>
    <t>0630000000</t>
  </si>
  <si>
    <t>0630027240</t>
  </si>
  <si>
    <t>0630027290</t>
  </si>
  <si>
    <t>0410000000</t>
  </si>
  <si>
    <t>0410079010</t>
  </si>
  <si>
    <t>0420079050</t>
  </si>
  <si>
    <t>0420079070</t>
  </si>
  <si>
    <t>0440000000</t>
  </si>
  <si>
    <t>7000079010</t>
  </si>
  <si>
    <t>0420079100</t>
  </si>
  <si>
    <t>0450000000</t>
  </si>
  <si>
    <t>1210028010</t>
  </si>
  <si>
    <t>1210028030</t>
  </si>
  <si>
    <t>7000020600</t>
  </si>
  <si>
    <t>0100011130</t>
  </si>
  <si>
    <t>0550021010</t>
  </si>
  <si>
    <t xml:space="preserve">Капитальный и текущий ремонт муниципального жилищного фонда
</t>
  </si>
  <si>
    <t xml:space="preserve"> Подпрограмма "Развитие жилищно-коммунального хозяйства муниципального образования Алапаевское"</t>
  </si>
  <si>
    <t xml:space="preserve">Подпрограмма "Повышение благоустройства жилищного фонда муниципального образования Алапаевское и создание благоприятной среды проживания граждан" </t>
  </si>
  <si>
    <t>0850023330</t>
  </si>
  <si>
    <t>0300021010</t>
  </si>
  <si>
    <t>0250021010</t>
  </si>
  <si>
    <t>0250025010</t>
  </si>
  <si>
    <t>0250025030</t>
  </si>
  <si>
    <t>1400021010</t>
  </si>
  <si>
    <t>0820063110</t>
  </si>
  <si>
    <t>Приложение №5</t>
  </si>
  <si>
    <t>0450049100</t>
  </si>
  <si>
    <t>0450049200</t>
  </si>
  <si>
    <t>Председатель представительного органа муниципального образования</t>
  </si>
  <si>
    <t>7000021100</t>
  </si>
  <si>
    <t xml:space="preserve">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Российской Федерации по предоставлению мер социальной поддержки по оплате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</si>
  <si>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t>
  </si>
  <si>
    <t>0300023060</t>
  </si>
  <si>
    <t>Создание и приобретение необходимого для совершенствования управления муниципальной собственностью муниципального образования Алапаевское программного обеспечения</t>
  </si>
  <si>
    <t>1320022120</t>
  </si>
  <si>
    <t>Создание, комплектование и обучение добровольных пожарных дружин, расходы по выплате компенсаций и льгот добровольным пожарным</t>
  </si>
  <si>
    <t>Составление, оформление и анализ  топливно-энергетического баланса муниципального образования Алапаевское</t>
  </si>
  <si>
    <t>0840023230</t>
  </si>
  <si>
    <t>Сохранение объектов культурного наследия (памятников истории)</t>
  </si>
  <si>
    <t>7000026100</t>
  </si>
  <si>
    <t>Судебная система</t>
  </si>
  <si>
    <t>7000051200</t>
  </si>
  <si>
    <t>Финансовое обеспечение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</si>
  <si>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целевые</t>
  </si>
  <si>
    <t>местные</t>
  </si>
  <si>
    <t>ИТОГО</t>
  </si>
  <si>
    <t>7000023060</t>
  </si>
  <si>
    <t>Прочие мероприятия в области сельскохозяйственного производства</t>
  </si>
  <si>
    <t>1110023040</t>
  </si>
  <si>
    <t>1600023010</t>
  </si>
  <si>
    <t>1600000000</t>
  </si>
  <si>
    <t>1600023020</t>
  </si>
  <si>
    <t>Осуществление экологического просвещения населения</t>
  </si>
  <si>
    <t>Дополнительное образование детей</t>
  </si>
  <si>
    <t>0240025160</t>
  </si>
  <si>
    <t>Развитие архивного дела в муниципальном  образовании Алапаевское</t>
  </si>
  <si>
    <t>Благоустройство дворовых территорий в населенных пунктах муниципального образования Алапаевское</t>
  </si>
  <si>
    <t>Формирование законопослушного поведения на дорогах</t>
  </si>
  <si>
    <t>0810023090</t>
  </si>
  <si>
    <t>Содержание и обслуживание муниципальных сетей водоснабжения и водоотведения в населенных пунктах</t>
  </si>
  <si>
    <t>Пропаганда и популяризация предпринимательской деятельности</t>
  </si>
  <si>
    <t>0530023030</t>
  </si>
  <si>
    <t>7000023080</t>
  </si>
  <si>
    <t>Прочие мероприятия в области жилищно-коммунального хозяйства</t>
  </si>
  <si>
    <t>0240025120</t>
  </si>
  <si>
    <t>Мероприятия по созданию в общеобразовательных организациях, расположенных в сельской местности, условий для занятий физической культурой и спортом</t>
  </si>
  <si>
    <t>04200R4620</t>
  </si>
  <si>
    <t>Предоставление социальных выплат молодым семьям на приобретение (строительство) жилья на условиях софинансирования из федерального бюджета</t>
  </si>
  <si>
    <t>04400L4970</t>
  </si>
  <si>
    <t>7000023030</t>
  </si>
  <si>
    <t>0540063020</t>
  </si>
  <si>
    <t>Развитие объектов показа, объектов досуга, объектов активного туризма в муниципальном образовании Алапаевское</t>
  </si>
  <si>
    <t>Прочие мероприятия по управлению и распоряжению муниципальным имуществом</t>
  </si>
  <si>
    <t>Обеспечение мероприятий по оборудованию спортивных площадок в общеобразовательных организациях муниципального образования Алапаевское</t>
  </si>
  <si>
    <t>Проведение ремонтных работ зданий муниципальных учреждений культуры муниципального образования Алапаевское, приобретение для таких учреждений специального оборудования, музыкального оборудования и музыкальных инструментов</t>
  </si>
  <si>
    <t>0540000000</t>
  </si>
  <si>
    <t>Подпрограмма "Развитие туризма в муниципальном образовании Алапаевское"</t>
  </si>
  <si>
    <t>Организация отдыха детей в учебное время</t>
  </si>
  <si>
    <t>0230045500</t>
  </si>
  <si>
    <t>0230025060</t>
  </si>
  <si>
    <t>0920022010</t>
  </si>
  <si>
    <t>Организация массовых экологических акций в рамках проведения субботников</t>
  </si>
  <si>
    <t>0920022040</t>
  </si>
  <si>
    <t>Мониторинг состояния окружающей среды</t>
  </si>
  <si>
    <t>0920022050</t>
  </si>
  <si>
    <t>Мероприятия в сфере обращения с отходами</t>
  </si>
  <si>
    <t>0910023020</t>
  </si>
  <si>
    <t>0920022030</t>
  </si>
  <si>
    <t>Подпрограмма "Предоставление региональной поддержки молодым семьям на улучшение жилищных условий "</t>
  </si>
  <si>
    <t>0460079010</t>
  </si>
  <si>
    <t>7000023040</t>
  </si>
  <si>
    <t>Расходы, зарезервированные на реализацию проектов инициативного бюджетирования</t>
  </si>
  <si>
    <t>0840023530</t>
  </si>
  <si>
    <t>Содержание подстанции 35/6 кВ "ВСМЗ" пгт В.Синячиха</t>
  </si>
  <si>
    <t>Подпрограмма "Обеспечение реализации муниципальной программы муниципального образования Алапаевское "Совершенствование социально-экономической политики на территории муниципального образования Алапаевское до 2024 года"</t>
  </si>
  <si>
    <t>Муниципальная программа "Совершенствование социально-экономической политики на территории муниципального образования Алапаевское до 2024 года"</t>
  </si>
  <si>
    <t>Муниципальная программа "Управление финансами муниципального образования Алапаевское до 2024 года"</t>
  </si>
  <si>
    <t>Муниципальная программа "Повышение эффективности управления муниципальной собственностью муниципального образования Алапаевское до 2024 года"</t>
  </si>
  <si>
    <t>Муниципальная программа "Обеспечение деятельности по комплектованию, учету, хранению и использованию архивных документов, находящихся в муниципальной собственности муниципального образования Алапаевское, до 2024 года"</t>
  </si>
  <si>
    <t>Муниципальная программа "Развитие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2024 года"</t>
  </si>
  <si>
    <t>Муниципальная программа "Обеспечение общественной безопасности на территории муниципального образования Алапаевское до 2024 года"</t>
  </si>
  <si>
    <t xml:space="preserve">Подпрограмма "Обеспечение реализации муниципальной программы "Обеспечение общественной безопасности на территории муниципального образования Алапаевское до 2024 года"
</t>
  </si>
  <si>
    <t>Муниципальная программа "Обеспечение рационального и безопасного природопользования на территории муниципального образования Алапаевское до 2024 года"</t>
  </si>
  <si>
    <t>Муниципальная программа "Развитие транспорта, дорожного хозяйства, связи и информационных технологий муниципального образования Алапаевское до 2024 года"</t>
  </si>
  <si>
    <t xml:space="preserve">Муниципальная программа "Реализация основных направлений муниципальной политики в строительном комплексе муниципального образования Алапаевское до 2024 года" </t>
  </si>
  <si>
    <t>Муниципальная программа "Развитие жилищно-коммунального хозяйства и повышения энергетической эффективности в муниципальном образовании Алапаевское до 2024 года"</t>
  </si>
  <si>
    <t>Подпрограмма "Обеспечение реализации муниципальной программы "Развитие жилищно-коммунального хозяйства и повышения энергетической эффективности в муниципальном образовании Алапаевское до 2024 года"</t>
  </si>
  <si>
    <t>Подпрограмма "Обеспечение реализации муниципальной программы "Развитие системы образования в муниципальном образовании Алапаевское до 2024 года"</t>
  </si>
  <si>
    <t xml:space="preserve">Муниципальная программа "Формирование здорового образа жизни населения муниципального образования Алапаевское до 2024 года"
</t>
  </si>
  <si>
    <t>Муниципальная программа "Развитие культуры в муниципальном образовании Алапаевское до 2024 года"</t>
  </si>
  <si>
    <t>Подпрограмма "Обеспечение реализации муниципальной программы "Развитие культуры в муниципальном образовании Алапаевское до 2024 года"</t>
  </si>
  <si>
    <t>Муниципальная программа "Социальная поддержка населения муниципального образования Алапаевское до 2024 года"</t>
  </si>
  <si>
    <t>Подпрограмма "Обеспечение реализации муниципальной программы "Социальная поддержка населения муниципального образования Алапаевское до 2024 года"</t>
  </si>
  <si>
    <t xml:space="preserve">Подпрограмма  "Развитие физической культуры и спорта в муниципальном образовании Алапаевское до 2024 года" </t>
  </si>
  <si>
    <t>Реализация мероприятий по приоритетным направлениям работы с молодежью на территории муниципального образования Алапаевское</t>
  </si>
  <si>
    <t>Обеспечение деятельности финансовых, налоговых и таможенных органов и органов финансового (финансово-бюджетного) надзора</t>
  </si>
  <si>
    <t xml:space="preserve">Исполнение судебных актов по искам к муниципальному образованию Алапаевское </t>
  </si>
  <si>
    <t>Муниципальная программа "Развитие транспортного комплекса  муниципального образования Алапаевское до 2024 года"</t>
  </si>
  <si>
    <t>1010024010</t>
  </si>
  <si>
    <t>1020024010</t>
  </si>
  <si>
    <t>1020024020</t>
  </si>
  <si>
    <t>1040024010</t>
  </si>
  <si>
    <t>1040024020</t>
  </si>
  <si>
    <t>Муниципальная программа "Развитие транспортного  комплекса муниципального образования Алапаевское до 2024 года"</t>
  </si>
  <si>
    <t>1040024030</t>
  </si>
  <si>
    <t>1040024040</t>
  </si>
  <si>
    <t>0460000000</t>
  </si>
  <si>
    <t>Подпрограмма "Развитие водохозяйственного комплекса муниципального образования Алапаевское"</t>
  </si>
  <si>
    <t>0920000000</t>
  </si>
  <si>
    <t>Подпрограмма "Экологическая безопасность муниципального образования Алапаевское"</t>
  </si>
  <si>
    <t>0910000000</t>
  </si>
  <si>
    <t>МКУ  "Управление культуры муниципального образования Алапаевское"</t>
  </si>
  <si>
    <t>0920022020</t>
  </si>
  <si>
    <t>Капитальный ремонт муниципальных сетей водоснабжения водоотведения и теплоснабжения в сельских населенных пунктах</t>
  </si>
  <si>
    <t>0230045310</t>
  </si>
  <si>
    <t>Предоставление региональных социальных выплат молодым семьям, проживающим на территории муниципального образования Алапаевское, на улучшение жилищных условий</t>
  </si>
  <si>
    <t>Выплата ежемесячного материального содержания лицам, которым присвоено звание "Почетный гражданин муниципального образования", единовременной материальной помощи</t>
  </si>
  <si>
    <t>Благоустройство муниципальных территорий общего пользования в населенных пунктах муниципального образования Алапаевское</t>
  </si>
  <si>
    <t>1700000000</t>
  </si>
  <si>
    <t>1700022080</t>
  </si>
  <si>
    <t>Внедрение муниципальной геоинформационной системы</t>
  </si>
  <si>
    <t>Другие вопросы в области охраны окружающей среды</t>
  </si>
  <si>
    <t>Бюджетные инвестиции</t>
  </si>
  <si>
    <t>7000023081</t>
  </si>
  <si>
    <t>Погребение умерших, не имеющих родственников, либо личность которых не установлена</t>
  </si>
  <si>
    <t>024Е125230</t>
  </si>
  <si>
    <t>Организация,проведение и участие в мероприятиях по дополнительному образованию детей, развитие материально-технической базы</t>
  </si>
  <si>
    <t xml:space="preserve">Мероприятия по ремонту и приведению в соответствие с требованиями пожарной безопасности и санитарного законодательства зданий и помещений, в которых размещены организации отрасли образования </t>
  </si>
  <si>
    <t>0710026160</t>
  </si>
  <si>
    <t>Информатизация муниципальных учреждений культуры, в том числе комлектование книжных фондов (включая приобретение (подписку) периодических изданий, приобретение компьютерного оборудования и лицензионного программного обеспечения, подключение к сети "Интернет"</t>
  </si>
  <si>
    <t>07100L5190</t>
  </si>
  <si>
    <t>Выплата денежного поощрения лучшим муниципальным учреждениям культуры, находящимся на территориях сельских поселений Свердловской области, и лучшим работникам муниципальных учреждений культуры, находящихся на территориях сельских поселений Свердловской области</t>
  </si>
  <si>
    <t>Муниципальная программа "Профилактика  терроризма, а также минимизация и (или) ликвидация последствий его проявлений в муниципальном образовании Алапаевское до 2025 года"</t>
  </si>
  <si>
    <t>1700022050</t>
  </si>
  <si>
    <t xml:space="preserve">Материально-техническое обеспечение, выпуск и размещение видео-аудио роликов, печатной продукции по вопросам профилактики  терроризма </t>
  </si>
  <si>
    <t>Организация мероприятий антитеррористической направленности по обеспечению комплексной безопасности организаций отрасли образования, культуры, физической культуры и спорта</t>
  </si>
  <si>
    <t>121P528050</t>
  </si>
  <si>
    <t>Мероприятия по поэтапному внедрению и реализации Всероссийского физкультурно-спортивного комплекса "Готов к труду и обороне" (ГТО) на условиях софинансирования из областного бюджета</t>
  </si>
  <si>
    <t>Организация предоставления услуг (выполнение работ) по спортивной подготовке</t>
  </si>
  <si>
    <t>0260025010</t>
  </si>
  <si>
    <t>0260025020</t>
  </si>
  <si>
    <t>0270025010</t>
  </si>
  <si>
    <t>0260000000</t>
  </si>
  <si>
    <t>0270000000</t>
  </si>
  <si>
    <t>1210028070</t>
  </si>
  <si>
    <t>1600023050</t>
  </si>
  <si>
    <t>1600023060</t>
  </si>
  <si>
    <t>Уличное освещение населенных пунктов муниципального образования Алапаевское, в том числе модернизация и техническое обслуживание</t>
  </si>
  <si>
    <t>Организация и содержание мест захоронения муниципального образования Алапаевское</t>
  </si>
  <si>
    <t>1600023070</t>
  </si>
  <si>
    <t>1600023080</t>
  </si>
  <si>
    <t>Муниципальная программа «Развитие системы образования и реализация молодежной политики в муниципальном образовании Алапаевское до 2024 года"</t>
  </si>
  <si>
    <t>0500</t>
  </si>
  <si>
    <t>902</t>
  </si>
  <si>
    <t>Выполнение мероприятий по обращению с твердыми коммунальными отходами (ТКО) на территории муниципального образования Алапаевское</t>
  </si>
  <si>
    <t>Персонифицированное финансирование дополнительного образования детей</t>
  </si>
  <si>
    <t>0230025090</t>
  </si>
  <si>
    <t>Муниципальная программа "Развитие физической культуры и спорта в муниципальном образовании Алапаевское до 2024 года"</t>
  </si>
  <si>
    <t>Муниципальная программа "Формирование современной городской среды на территории муниципального образования Алапаевское на 2018-2024 годы"</t>
  </si>
  <si>
    <t>Организация и проведение мероприятий по санитарной очистке территорий населенных пунктов муниципального образования  Алапаевское</t>
  </si>
  <si>
    <t>0860000000</t>
  </si>
  <si>
    <t>Подпрограмма "Комплексное развитие сельских территорий в муниципальном образовании Алапаевское"</t>
  </si>
  <si>
    <t>Осуществление государственных полномочий Российской Федерации, переданных для осуществления органам государственной власти Свердловской области, по подготовке и проведению Всероссийской переписи населения</t>
  </si>
  <si>
    <t>700Ф054690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</si>
  <si>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</si>
  <si>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0860079560</t>
  </si>
  <si>
    <t>Улучшение жилищных условий граждан, проживающих на сельских территориях</t>
  </si>
  <si>
    <t xml:space="preserve">Распределение
бюджетных ассигнований по разделам, подразделам, целевым статьям 
(муниципальным программам муниципального образования Алапаевское 
и непрограммным направлениям деятельности), группам и подгруппам видов расходов
классификации расходов бюджетов на 2021 год
</t>
  </si>
  <si>
    <t>от __.12.2020 № ___</t>
  </si>
  <si>
    <t>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</si>
  <si>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Гражданская оборона</t>
  </si>
  <si>
    <t>1310022210</t>
  </si>
  <si>
    <t>1310022220</t>
  </si>
  <si>
    <t>083F363440</t>
  </si>
  <si>
    <t>Переселение граждан из аварийного жилищного фонда за счет средств бюджета муниципального образования Алапаевское в рамках национального проекта "Жилье и городская среда"</t>
  </si>
  <si>
    <t xml:space="preserve">Защита населения и территории от чрезвычайных ситуаций природного и техногенного характера, пожарная безопасность_x000D_
</t>
  </si>
  <si>
    <t>Информирование населения о безопасности на водных объектах (изготовление информационных материалов, запрещающих аншлагов и стендов)</t>
  </si>
  <si>
    <t>1310022230</t>
  </si>
  <si>
    <t>Обеспечение проведения выборов и референдумов</t>
  </si>
  <si>
    <t>7000020800</t>
  </si>
  <si>
    <t>Проведение выборов в представительные органы муниципального образования</t>
  </si>
  <si>
    <t>880</t>
  </si>
  <si>
    <t>Специальные расходы</t>
  </si>
  <si>
    <t>121Р528060</t>
  </si>
  <si>
    <t>Создание спортивных площадок (оснащение спортивным оборудованием) для занятий уличной гимнастикой в муниципальном образовании Алапаевское</t>
  </si>
  <si>
    <t>083F367483</t>
  </si>
  <si>
    <t>Переселение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</si>
  <si>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083F367484</t>
  </si>
  <si>
    <t>Переселение граждан из аварийного жилищного фонда</t>
  </si>
  <si>
    <t>0860045762</t>
  </si>
  <si>
    <t>08600L5760</t>
  </si>
  <si>
    <t>Улучшение жилищных условий граждан, проживающих на сельских территориях, на условиях софинансирования из федерального бюджета</t>
  </si>
  <si>
    <t>02200L3030</t>
  </si>
  <si>
    <t>Ежемесячное денежное вознаграждение за классное руководство педагогическим работникам общеобразовательных организаций</t>
  </si>
  <si>
    <t>Расходы на выплаты персоналу государственных (муниципальных) органов"</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</si>
  <si>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</si>
  <si>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</si>
  <si>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Наименование главного распорядителя бюджетных средств, раздела, подраздела, целевой статьи и вида расходов</t>
  </si>
  <si>
    <t>Обслуживание государственного (муниципального) долга</t>
  </si>
  <si>
    <t>Обслуживание государственного (муниципального) внутреннего  долга</t>
  </si>
  <si>
    <t xml:space="preserve">Организация водных переправ на водных объектах на территории муниципального образования Алапаевское </t>
  </si>
  <si>
    <t>Создание резервов материальных ресурсов для ликвидации чрезвычайных ситуаций природного и техногенного характера на территории муниципального образования Алапаевское</t>
  </si>
  <si>
    <t xml:space="preserve">Молодежная политика </t>
  </si>
  <si>
    <t>Улучшение жилищных условий граждан, проживающих на сельских территориях муниципального образования Алапаевское</t>
  </si>
  <si>
    <t>2020 год тыс.руб.</t>
  </si>
  <si>
    <r>
      <rPr>
        <b/>
        <sz val="10"/>
        <rFont val="Times New Roman"/>
        <family val="1"/>
        <charset val="204"/>
      </rPr>
      <t>Проект 2021</t>
    </r>
    <r>
      <rPr>
        <sz val="10"/>
        <rFont val="Times New Roman"/>
        <family val="1"/>
        <charset val="204"/>
      </rPr>
      <t xml:space="preserve"> Сумма, тыс.рублей</t>
    </r>
  </si>
  <si>
    <t>Отклонение</t>
  </si>
  <si>
    <t>Процент</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</si>
  <si>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</si>
  <si>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</si>
  <si>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мероприятий по обеспечению питанием обучающихся в муниципальных общеобразовательных организациях</t>
  </si>
  <si>
    <t>083F36748S</t>
  </si>
  <si>
    <t>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</si>
  <si>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</si>
  <si>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0830023160</t>
  </si>
  <si>
    <t>7000023090</t>
  </si>
  <si>
    <t>Возмещение расходов по содержанию временно свободных жилых помещений</t>
  </si>
  <si>
    <t>Охрана семьи и детства</t>
  </si>
  <si>
    <t>Спорт высших достижений</t>
  </si>
  <si>
    <t>121Р550810</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</si>
  <si>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</si>
  <si>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</si>
  <si>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0501</t>
  </si>
  <si>
    <t>0240025070</t>
  </si>
  <si>
    <t>Развитие материально-технической базы образовательных организаций</t>
  </si>
  <si>
    <t>Организация и проведение мероприятий по санитарной очистке территорий населенных пунктов и прочие мероприятия по благоустройству</t>
  </si>
  <si>
    <t>08400S2200</t>
  </si>
  <si>
    <t>Строительство газовых котельных (в том числе разработка проектно-сметной документации)</t>
  </si>
  <si>
    <t xml:space="preserve"> </t>
  </si>
  <si>
    <t>Капитальный ремонт, ремонт муниципальных сетей водоснабжения, водоотведения и теплоснабжения в сельских населенных пунктах</t>
  </si>
  <si>
    <t>1050024010</t>
  </si>
  <si>
    <t>Возмещение недополученных доходов в связи с осуществлением регулярных пассажирских перевозок по социально значимым маршрутам и рейсам</t>
  </si>
  <si>
    <t>1050000000</t>
  </si>
  <si>
    <t>7000023100</t>
  </si>
  <si>
    <t>Реализация отдельных полномочий в области лесных отношений</t>
  </si>
  <si>
    <t>1020024030</t>
  </si>
  <si>
    <t>Мероприятия по созданию безопасных дорожных условий для участников дорожного движения</t>
  </si>
  <si>
    <t>1040024050</t>
  </si>
  <si>
    <t>Подпрограмма "Обеспечение транспортного обслуживания населения муниципального образования Алапаевское"</t>
  </si>
  <si>
    <t xml:space="preserve">Организация подвоза обучающихся </t>
  </si>
  <si>
    <t>0610027110</t>
  </si>
  <si>
    <t>Подпрограмма "Иные вопросы в сфере здравоохранения (профилактика социально-значимых заболеваний - ВИЧ-инфекции и туберкулеза)"</t>
  </si>
  <si>
    <t>121P5S8Г00</t>
  </si>
  <si>
    <t>Организация и проведение муниципальных мероприятий в сфере образования, в том числе мероприятий по профилактике экстремизма, укреплению межнационального и межконфессионального согласия</t>
  </si>
  <si>
    <t>Приложение №4</t>
  </si>
  <si>
    <t>7000042П10</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</si>
  <si>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</si>
  <si>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0840042200</t>
  </si>
  <si>
    <t>Строительство и реконструкция систем и (или) объектов коммунальной инфраструктуры</t>
  </si>
  <si>
    <t>02200L3040</t>
  </si>
  <si>
    <t>0240045410</t>
  </si>
  <si>
    <t>Создание в муниципальных общеобразовательных организациях условий для организации горячего питания обучающихся</t>
  </si>
  <si>
    <t>0240045800</t>
  </si>
  <si>
    <t>Создание безопасных условий пребывания в муниципальных организациях отдыха детей и их оздоровления</t>
  </si>
  <si>
    <t>0260048900</t>
  </si>
  <si>
    <t>Развитие сети муниципальных учреждений по работе с молодежью</t>
  </si>
  <si>
    <t>0260048П00</t>
  </si>
  <si>
    <t>Реализация проектов по приоритетным направлениям работы с молодежью на территории Свердловской области</t>
  </si>
  <si>
    <t>0270048700</t>
  </si>
  <si>
    <t>Организация военно-патриотического воспитания и допризывной подготовки молодых граждан</t>
  </si>
  <si>
    <t>0710046400</t>
  </si>
  <si>
    <t>121P548Г00</t>
  </si>
  <si>
    <t>Реализация мероприятий по поэтапному внедрению Всероссийского физкультурно-спортивного комплекса "Готов к труду и обороне" (ГТО)</t>
  </si>
  <si>
    <t>0240045Ш00</t>
  </si>
  <si>
    <t>Обеспечение мероприятий по оборудованию спортивных площадок в общеобразовательных организациях</t>
  </si>
  <si>
    <t>0710045192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</si>
  <si>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</si>
  <si>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Создание в образовательных организациях условий для получения детьми-инвалидами качественного образования</t>
  </si>
  <si>
    <t>0240045070</t>
  </si>
  <si>
    <t>02400S5070</t>
  </si>
  <si>
    <t>02600S8П00</t>
  </si>
  <si>
    <t>02600S8900</t>
  </si>
  <si>
    <t>Муниципальная программа "Совершенствование социально-экономической политики на территории муниципального образования Алапаевское до 2030 года"</t>
  </si>
  <si>
    <t>Муниципальная программа "Развитие жилищно-коммунального хозяйства и повышения энергетической эффективности в муниципальном образовании Алапаевское до 2030 года"</t>
  </si>
  <si>
    <t xml:space="preserve">Муниципальная программа "Реализация основных направлений муниципальной политики в строительном комплексе муниципального образования Алапаевское до 2030 года" </t>
  </si>
  <si>
    <t>Муниципальная программа "Развитие культуры в муниципальном образовании Алапаевское до 2030 года"</t>
  </si>
  <si>
    <t>Муниципальная программа "Обеспечение деятельности по комплектованию, учету, хранению и использованию архивных документов, находящихся в муниципальной собственности муниципального образования Алапаевское, до 2030 года"</t>
  </si>
  <si>
    <t>02400S5800</t>
  </si>
  <si>
    <t>02700S8700</t>
  </si>
  <si>
    <t>Создание в образовательных организациях условий для получения детьми-инвалидами качественного образования (доля софинансирования местного бюджета)</t>
  </si>
  <si>
    <t>Создание безопасных условий пребывания в муниципальных организациях отдыха детей и их оздоровления (доля софинансирования местного бюджета)</t>
  </si>
  <si>
    <t>Организация военно-патриотического воспитания и допризывной подготовки молодых граждан (доля софинансирования местного бюджета)</t>
  </si>
  <si>
    <t>Реализация проектов по приоритетным направлениям работы с молодежью на территории Свердловской области (доля софинансирования местного бюджета)</t>
  </si>
  <si>
    <t>Развитие сети муниципальных учреждений по работе с молодежью (доля софинансирования местного бюджета)</t>
  </si>
  <si>
    <t>Муниципальная программа "Повышение эффективности управления муниципальной собственностью муниципального образования Алапаевское до 2025 года"</t>
  </si>
  <si>
    <t>Муниципальная программа "Развитие физической культуры и спорта в муниципальном образовании Алапаевское до 2025 года"</t>
  </si>
  <si>
    <t>Муниципальная программа "Обеспечение общественной безопасности на территории муниципального образования Алапаевское до 2025 года"</t>
  </si>
  <si>
    <t>Муниципальная программа "Формирование современной городской среды на территории муниципального образования Алапаевское на 2018-2027 годы"</t>
  </si>
  <si>
    <t>02300S5600</t>
  </si>
  <si>
    <t>0300023030</t>
  </si>
  <si>
    <t>Обеспечение подготовки земельных участков на территории муниципального образования Алапаевское для представления однократно бесплатно льготным категория граждан</t>
  </si>
  <si>
    <t>0810023070</t>
  </si>
  <si>
    <t>Выкуп жилых помещений у собственников и (или) приобретение жилых помещений на вторичном рынке  объектов недвижимости (для переселения из аварийного жилья)</t>
  </si>
  <si>
    <t>0830023120</t>
  </si>
  <si>
    <t>0830023140</t>
  </si>
  <si>
    <t>Снос жилых помещений, признанных непригодными для проживания и (или) с высоким уровнем износа на территории муниципального образования Алапаевское</t>
  </si>
  <si>
    <t>0830023170</t>
  </si>
  <si>
    <t>Модернизация системы отопления в муниципальных учреждениях муниципального образования Алапаевское</t>
  </si>
  <si>
    <t>0840026200</t>
  </si>
  <si>
    <t>Подпрограмма "Обеспечение реализации муниципальной программы "Развитие жилищно-коммунального хозяйства и повышения энергетической эффективности в муниципальном образовании Алапаевское до 2030 года"</t>
  </si>
  <si>
    <t>0860023250</t>
  </si>
  <si>
    <t>0850023230</t>
  </si>
  <si>
    <t>Реализация мероприятий по благоустройству сельских территорий муниципального образования Алапаевское</t>
  </si>
  <si>
    <t>0210025060</t>
  </si>
  <si>
    <t>Организация подвоза воспитанников</t>
  </si>
  <si>
    <t>07100S6400</t>
  </si>
  <si>
    <t>Информатизация муниципальных музеев, в том числе приобретение компьютерного оборудования и лицензионного программного обеспечения, подключение музеев к информационно-телекоммуникационной сети "Интернет" (доля софинансирования местного бюджета)</t>
  </si>
  <si>
    <t>07100S5192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</si>
  <si>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(доля софинансирования местного бюджета)</t>
  </si>
  <si>
    <t>Подпрограмма "Обеспечение реализации муниципальной программы "Развитие культуры в муниципальном образовании Алапаевское до 2030 года"</t>
  </si>
  <si>
    <t>Подпрограмма "Обеспечение реализации муниципальной программы муниципального образования Алапаевское "Совершенствование социально-экономической политики на территории муниципального образования Алапаевское до 2030 года"</t>
  </si>
  <si>
    <t>0550021020</t>
  </si>
  <si>
    <t>0550021040</t>
  </si>
  <si>
    <t>0550020030</t>
  </si>
  <si>
    <t>1120000000</t>
  </si>
  <si>
    <t>1120023010</t>
  </si>
  <si>
    <t>Подпрограмма "Осуществление градостроительной деятельности на территории муниципального образования Алапаевское"</t>
  </si>
  <si>
    <t>1120023030</t>
  </si>
  <si>
    <t xml:space="preserve">Подпрограмма  "Развитие физической культуры и спорта в муниципальном образовании Алапаевское до 2025 года" </t>
  </si>
  <si>
    <t xml:space="preserve">Подпрограмма "Обеспечение реализации муниципальной программы муниципального образования Алапаевское "Совершенствование социально-экономической политики на территории муниципального образования Алапаевское до 2030 года"
</t>
  </si>
  <si>
    <t>0710026010</t>
  </si>
  <si>
    <t>0710026050</t>
  </si>
  <si>
    <t>Переселение граждан из аварийного жилищного фонда в рамках национального проекта "Жилье и городская среда"</t>
  </si>
  <si>
    <t>Переселение граждан из аварийного жилищного фонда  в рамках национального проекта "Жилье и городская среда"</t>
  </si>
  <si>
    <t>Управление муниципальным имуществом, архитектурой и градостроительством Администрации муниципального образования Алапаевское</t>
  </si>
  <si>
    <t>0840023190</t>
  </si>
  <si>
    <t>0850079220</t>
  </si>
  <si>
    <t>Подпрограмма "Импульс для предпринимательства"</t>
  </si>
  <si>
    <t>0730026010</t>
  </si>
  <si>
    <t>6</t>
  </si>
  <si>
    <t>Субсидии некоммерческим организациям (за исключением государственных (муниципальных) учреждений)</t>
  </si>
  <si>
    <t xml:space="preserve">Подпрограмма  "Развитие физической культуры и спорта в муниципальном образовании Алапаевское" </t>
  </si>
  <si>
    <t>Содержание памятников, обелисков, стел и мемориальных досок, находящихся на территории муниципального образования Алапаевское</t>
  </si>
  <si>
    <t>08200S2300</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</si>
  <si>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</si>
  <si>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Информатизация муниципальных музеев, в том числе приобретение компьютерного оборудования и лицензионного программного обеспечения, подключение музеев к сети "Интернет</t>
  </si>
  <si>
    <t>Модернизация библиотек в части комплектования книжных фондов на условиях софинансирования из федерального бюджета</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</si>
  <si>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на условиях софинансирования из федерального бюджета</t>
  </si>
  <si>
    <t>Осуществление государственных полномочий Российской Федерации по первичному воинскому учету</t>
  </si>
  <si>
    <t>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</si>
  <si>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Код главного распорядителя бюджетных средств</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</si>
  <si>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(доля софинансирования местного бюджета)</t>
  </si>
  <si>
    <t>Реализация проектов капитального строительства муниципального значения по развитию газификации (доля софинансирования местного бюджета)</t>
  </si>
  <si>
    <t>05300S3410</t>
  </si>
  <si>
    <t>Осуществление торгового обслуживания в малонаселенных, отдаленных и труднодоступных сельских населенных пунктах Свердловской области (доля софинансирования местного бюджета)</t>
  </si>
  <si>
    <t>Разработка  проектно-сметной документации на строительство и реконструкцию объектов коммунальной инфраструктуры</t>
  </si>
  <si>
    <t>0810023060</t>
  </si>
  <si>
    <t>0820042300</t>
  </si>
  <si>
    <t>Реализация проектов капитального строительства муниципального значения по развитию газификации</t>
  </si>
  <si>
    <t>0850045763</t>
  </si>
  <si>
    <t>08500S5763</t>
  </si>
  <si>
    <t>08523L5760</t>
  </si>
  <si>
    <t>Реализация мероприятий по благоустройству сельских территорий</t>
  </si>
  <si>
    <t>Реализация мероприятий по благоустройству сельских территорий (доля софинансирования местного бюджета)</t>
  </si>
  <si>
    <t>Реализация мероприятий по благоустройству сельских территорий на условиях софинансирования из федерального бюджета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</si>
  <si>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</si>
  <si>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</si>
  <si>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7000040700</t>
  </si>
  <si>
    <t>Резервный фонд Правительства Свердловской области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</si>
  <si>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</si>
  <si>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0220045200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</si>
  <si>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</si>
  <si>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0230045610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</si>
  <si>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</si>
  <si>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071A155900</t>
  </si>
  <si>
    <t>Техническое оснащение региональных и муниципальных музеев на условиях софинансирования из федерального бюджета</t>
  </si>
  <si>
    <t>0850045762</t>
  </si>
  <si>
    <t>0460049500</t>
  </si>
  <si>
    <t>Предоставление региональных социальных выплат молодым семьям на улучшение жилищных условий</t>
  </si>
  <si>
    <t>от 15.12.2022 № 172</t>
  </si>
  <si>
    <t>Переселение граждан из аварийного жилищного фонда за счет средств, поступивших от публично-правой компании "Фонд развития территорий"</t>
  </si>
  <si>
    <t>08500L5760</t>
  </si>
  <si>
    <t>022ЕВ51790</t>
  </si>
  <si>
    <t>0530043410</t>
  </si>
  <si>
    <t>Осуществление торгового обслуживания в малонаселенных, отдаленных и труднодоступных сельских населенных пунктах Свердловской области</t>
  </si>
  <si>
    <t>Реализация муниципального проекта инициативного бюджетирования «Мы помним! Мы гордимся!»</t>
  </si>
  <si>
    <t>7000023004</t>
  </si>
  <si>
    <t>Реализация муниципального проекта инициативного бюджетирования «Благоустройство территории кладбища «Вспомним о наших близких»»</t>
  </si>
  <si>
    <t>7000023005</t>
  </si>
  <si>
    <t>Реализация муниципального проекта инициативного бюджетирования «Благоустройство детской игровой площадки «Непоседа"</t>
  </si>
  <si>
    <t>7000023006</t>
  </si>
  <si>
    <t>Реализация проекта инициативного бюджетирования «Благоустройство парка «Аллея Славы участникам и ветеранам Великой Отечественной войны 1941-1945гг.», на условиях софинансирования за счет средств местного бюджета</t>
  </si>
  <si>
    <t>70000S3102</t>
  </si>
  <si>
    <t>70000S3103</t>
  </si>
  <si>
    <t>7000025010</t>
  </si>
  <si>
    <t>7000025011</t>
  </si>
  <si>
    <t>Реализация муниципального проекта инициативного бюджетирования «Спарта»</t>
  </si>
  <si>
    <t>Реализация муниципального проекта инициативного бюджетирования «Оборудование логопедического центра в МОУ «Самоцветская СОШ»»</t>
  </si>
  <si>
    <t>350</t>
  </si>
  <si>
    <t>Премии и гранты</t>
  </si>
  <si>
    <t xml:space="preserve"> Субсидии некоммерческим организациям (за исключением государственных (муниципальных) учреждений)</t>
  </si>
  <si>
    <t>Реализация муниципального проекта инициативного бюджетирования «Вот она какая, красавица лесная!»</t>
  </si>
  <si>
    <t>7000026007</t>
  </si>
  <si>
    <t>Реализация муниципального проекта инициативного бюджетирования «Зазвучи баян»</t>
  </si>
  <si>
    <t>7000026012</t>
  </si>
  <si>
    <t>Реализация муниципального проекта инициативного бюджетирования «Лейся песня»</t>
  </si>
  <si>
    <t>7000026013</t>
  </si>
  <si>
    <t>Реализация муниципального проекта инициативного бюджетирования «Благоустройство зрительного зала»</t>
  </si>
  <si>
    <t>7000026014</t>
  </si>
  <si>
    <t>Реализация проекта инициативного бюджетирования «Территория творчества»», на условиях софинансирования за счет средств местного бюджета</t>
  </si>
  <si>
    <t>70000S3101</t>
  </si>
  <si>
    <t>Физическая культура</t>
  </si>
  <si>
    <t>Реализация муниципального проекта инициативного бюджетирования «Спорт доступный всем»</t>
  </si>
  <si>
    <t>7000028008</t>
  </si>
  <si>
    <t>7000028009</t>
  </si>
  <si>
    <t>Реализация муниципального проекта инициативного бюджетирования «Благоустройство детского игрового мини комплекса «СемьЯ»</t>
  </si>
  <si>
    <t>Реализация проекта инициативного бюджетирования «Оборудование специализированной спортивной зоны для осуществления активного отдыха людей разных возрастных групп» на условиях софинансирования за счет средств местного бюджета</t>
  </si>
  <si>
    <t>7000055490</t>
  </si>
  <si>
    <t>7000040600</t>
  </si>
  <si>
    <t>7000020070</t>
  </si>
  <si>
    <t>03000L5990</t>
  </si>
  <si>
    <t>7000043100</t>
  </si>
  <si>
    <t>Поощрение региональной управленческой команды и муниципальных управленческих команд за достижение показателей деятельности органов исполнительной власти субъектов Российской Федерации</t>
  </si>
  <si>
    <t>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</si>
  <si>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Исполнение судебных актов, предусматривающих обращение взыскания на средства местного бюджета по денежным обязательствам к муниципальным учреждениям</t>
  </si>
  <si>
    <t>Подготовка проектов межевания земельных участков и проведение кадастровых работ на условиях софинансирования из федерального бюджета</t>
  </si>
  <si>
    <t>Внедрение механизмов инициативного бюджетирования на территории Свердловской области</t>
  </si>
  <si>
    <t>0230045Л00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</si>
  <si>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</si>
  <si>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Ремонт и содержание автомобильных дорог общего пользования местного значения и искусственных сооружений на них,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</si>
  <si>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Муниципальная программа "Управление финансами муниципального образования Алапаевское до 2027 года"</t>
  </si>
  <si>
    <t>Муниципальная программа «Развитие системы образования и реализация молодежной политики в муниципальном образовании Алапаевское до 2027 года"</t>
  </si>
  <si>
    <t>Муниципальная программа "Социальная поддержка населения муниципального образования Алапаевское до 2026 года"</t>
  </si>
  <si>
    <t>Муниципальная программа "Формирование здорового образа жизни населения муниципального образования Алапаевское до 2027 года"</t>
  </si>
  <si>
    <t>Муниципальная программа "Обеспечение рационального и безопасного природопользования на территории муниципального образования Алапаевское до 2027 года"</t>
  </si>
  <si>
    <t>Муниципальная программа "Развитие транспортного комплекса  муниципального образования Алапаевское до 2026 года"</t>
  </si>
  <si>
    <t>Муниципальная программа "Обеспечение общественной безопасности на территории муниципального образования Алапаевское до 2027 года"</t>
  </si>
  <si>
    <t>Муниципальная программа "Развитие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2027 года"</t>
  </si>
  <si>
    <t>Муниципальная программа "Профилактика  терроризма, а также минимизация и (или) ликвидация последствий его проявлений в муниципальном образовании Алапаевское до 2027 года"</t>
  </si>
  <si>
    <t>Подпрограмма "Обеспечение реализации муниципальной программы "Развитие системы образования в муниципальном образовании Алапаевское до 2027 года"</t>
  </si>
  <si>
    <t>Подпрограмма "Обеспечение реализации муниципальной программы "Социальная поддержка населения муниципального образования Алапаевское до 2026 года"</t>
  </si>
  <si>
    <t xml:space="preserve">Муниципальная программа "Формирование здорового образа жизни населения муниципального образования Алапаевское до 2027 года"
</t>
  </si>
  <si>
    <t>Муниципальная программа "Развитие транспортного  комплекса муниципального образования Алапаевское до 2026 года"</t>
  </si>
  <si>
    <t xml:space="preserve">Подпрограмма "Обеспечение реализации муниципальной программы "Обеспечение общественной безопасности на территории муниципального образования Алапаевское до 2027 года"
</t>
  </si>
  <si>
    <t>Исполнено</t>
  </si>
  <si>
    <t>тыс.рублей</t>
  </si>
  <si>
    <t>в % к сумме средств, отраженных в графе 6</t>
  </si>
  <si>
    <t>4</t>
  </si>
  <si>
    <t>в % к сумме средств, отраженных в графе 4</t>
  </si>
  <si>
    <r>
      <t xml:space="preserve">Обеспечение деятельности финансовых, налоговых и таможенных органов и органов </t>
    </r>
    <r>
      <rPr>
        <sz val="10"/>
        <color indexed="8"/>
        <rFont val="Times New Roman"/>
        <family val="1"/>
        <charset val="204"/>
      </rPr>
      <t>финансового</t>
    </r>
    <r>
      <rPr>
        <sz val="10"/>
        <rFont val="Times New Roman"/>
        <family val="1"/>
        <charset val="204"/>
      </rPr>
      <t xml:space="preserve"> (</t>
    </r>
    <r>
      <rPr>
        <sz val="10"/>
        <color indexed="8"/>
        <rFont val="Times New Roman"/>
        <family val="1"/>
        <charset val="204"/>
      </rPr>
      <t xml:space="preserve">финансово-бюджетного) </t>
    </r>
    <r>
      <rPr>
        <sz val="10"/>
        <rFont val="Times New Roman"/>
        <family val="1"/>
        <charset val="204"/>
      </rPr>
      <t>надзора</t>
    </r>
  </si>
  <si>
    <t>Утвержденные бюджетные назначения с учетом уточнений на год, тыс.рублей</t>
  </si>
  <si>
    <t>% исполнения</t>
  </si>
  <si>
    <t>Приложение № 4</t>
  </si>
  <si>
    <t>Приложение № 2</t>
  </si>
  <si>
    <t>Приложение № 3</t>
  </si>
  <si>
    <r>
      <t xml:space="preserve">Подпрограмма "Обеспечение реализации муниципальной программы </t>
    </r>
    <r>
      <rPr>
        <b/>
        <sz val="10"/>
        <rFont val="Times New Roman"/>
        <family val="1"/>
        <charset val="204"/>
      </rPr>
      <t>"Совершенствование социально-экономической политики на территории муниципального образования Алапаевское до 2030 года"</t>
    </r>
  </si>
  <si>
    <t xml:space="preserve">7000020810  </t>
  </si>
  <si>
    <t>Расходы на оказание содействия в подготовке и проведении выборов в федеральные органы государственной власти и в информировании избирателей</t>
  </si>
  <si>
    <t>Муниципальная программа "Повышение эффективности управления муниципальной собственностью муниципального образования Алапаевское до 2030 года"</t>
  </si>
  <si>
    <t>0300023050</t>
  </si>
  <si>
    <t>0300023080</t>
  </si>
  <si>
    <t>7000020042</t>
  </si>
  <si>
    <t>Зарезервированные средства на организацию конкурсного отбора общественных и социальных инициатив</t>
  </si>
  <si>
    <t>Муниципальная программа "Развитие жилищно-коммунального хозяйства и повышение энергетической эффективности в муниципальном образовании Алапаевское до 2030 года"</t>
  </si>
  <si>
    <t>0810023050</t>
  </si>
  <si>
    <t>Организация и содержание зон санитарной охраны первого пояса на водозаборных участках</t>
  </si>
  <si>
    <t>Субсидии юридическим лицам (кроме некоммерческих организаций), индивидуальным предпринимателям, физическим лицам</t>
  </si>
  <si>
    <t>Актуализация схем водоснабжения, водоотведения и теплоснабжения муниципального образования Алапаевское</t>
  </si>
  <si>
    <t>0810023100</t>
  </si>
  <si>
    <t>Субсидия муниципальному унитарному предприятию "Коммунальные сети" в целях предупреждения банкротства и восстановления платежеспособности</t>
  </si>
  <si>
    <t>0810049506</t>
  </si>
  <si>
    <t>Реализация муниципальных программ по модернизации систем коммунальной инфраструктуры муниципальных образований Свердловской области за счет средств, поступивших от публично-правовой компании "Фонд развития территорий"</t>
  </si>
  <si>
    <t>0810049606</t>
  </si>
  <si>
    <t>Обеспечение реализации муниципальных программ по модернизации систем коммунальной инфраструктуры муниципальных образований Свердловской области</t>
  </si>
  <si>
    <t>08100S9606</t>
  </si>
  <si>
    <t>Обеспечение реализации муниципальных программ по модернизации систем коммунальной инфраструктуры муниципальных образований Свердловской области (доля софинансирования местного бюджета)</t>
  </si>
  <si>
    <t>0820063100</t>
  </si>
  <si>
    <t>Подготовка инвестиционных проектов по развитию газификации в сельской местности</t>
  </si>
  <si>
    <t>7000023085</t>
  </si>
  <si>
    <t xml:space="preserve">Исполнение муниципальных гарантий </t>
  </si>
  <si>
    <t>840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</si>
  <si>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</si>
  <si>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7000042800</t>
  </si>
  <si>
    <t>Содействие в организации электро-, тепло-, газо- и водоснабжения, водоотведения, снабжения населения топливом</t>
  </si>
  <si>
    <t>0720000000</t>
  </si>
  <si>
    <t>0720026010</t>
  </si>
  <si>
    <t>Развитие объектов, предназначенных для организации досуга жителей муниципального образования Алапаевское и объектов активного развития</t>
  </si>
  <si>
    <t>08500Д5763</t>
  </si>
  <si>
    <t>Муниципальная программа "Формирование современной городской среды на территории муниципального образования Алапаевское на 2018-2030 годы"</t>
  </si>
  <si>
    <t>1600023101</t>
  </si>
  <si>
    <t>Обустройство мест отдыха населения в Свердловской области (за счет внебюджетных источников)</t>
  </si>
  <si>
    <t>160F242И00</t>
  </si>
  <si>
    <t>Обустройство мест отдыха населения в Свердловской области</t>
  </si>
  <si>
    <t>160F2S2И00</t>
  </si>
  <si>
    <t>Обустройство мест отдыха населения в Свердловской области (доля софинансирования местного бюджета)</t>
  </si>
  <si>
    <t>Реализация муниципального проекта инициативного бюджетирования «Выше радуги»</t>
  </si>
  <si>
    <t>Реализация муниципального проекта инициативного бюджетирования «Оборудование зоны отдыха»</t>
  </si>
  <si>
    <t>Реализация проекта инициативного бюджетирования «Оборудование многофункциональной парковой зоны в д.Исакова», на условиях софинансирования за счет средств местного бюджета</t>
  </si>
  <si>
    <t>Подпрограмма "Обеспечение реализации муниципальной программы "Развитие жилищно-коммунального хозяйства и повышение энергетической эффективности в муниципальном образовании Алапаевское до 2030 года"</t>
  </si>
  <si>
    <t>Мероприятия по ремонту и приведению зданий и помещений, в которых размещены организации отрасли образования, в соответствие с требованиями надзорных органов</t>
  </si>
  <si>
    <t>0240025300</t>
  </si>
  <si>
    <t>Реализация мероприятий "Дорожной карты" по устранению нарушений, указанных в предписаниях органов государственного надзора</t>
  </si>
  <si>
    <t>Реализация муниципального проекта инициативного бюджетирования «Сказочный двор»</t>
  </si>
  <si>
    <t>0220050500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</si>
  <si>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</si>
  <si>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0240045И00</t>
  </si>
  <si>
    <t>Обеспечение условий реализации муниципальными общеобразовательными организациями образовательных программ естественно-научного цикла и профориентационной работы</t>
  </si>
  <si>
    <t>02400S5И00</t>
  </si>
  <si>
    <t>Обеспечение условий реализации муниципальными общеобразовательными организациями образовательных программ естественно-научного цикла и профориентационной работы (доля софинансирования местного бюджета)</t>
  </si>
  <si>
    <t>024Е250980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</si>
  <si>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на условиях софинансирования из федерального бюджета</t>
  </si>
  <si>
    <t>7000025007</t>
  </si>
  <si>
    <t>Реализация муниципального проекта инициативного бюджетирования «Школьная зона»</t>
  </si>
  <si>
    <t>7000025008</t>
  </si>
  <si>
    <t>Реализация муниципального проекта инициативного бюджетирования «Современный актовый зал – инструмент социально-культурного развития обучающихся»</t>
  </si>
  <si>
    <t>700002501И</t>
  </si>
  <si>
    <t xml:space="preserve">Реализация муниципального проекта инициативного бюджетирования «Школа обучения катания на коньках «Бригантина» </t>
  </si>
  <si>
    <t>Реализация проекта инициативного бюджетирования «Интерактивный скалодром», на условиях софинансирования за счет средств местного бюджета</t>
  </si>
  <si>
    <t>Реализация проекта инициативного бюджетирования «Вдохновение», на условиях софинансирования за счет средств местного бюджета</t>
  </si>
  <si>
    <t>0260025050</t>
  </si>
  <si>
    <t>Поддержка реализации проектов по приоритетным направлениям работы с молодежью на территории Свердловской области (за счет внебюджетных источников)</t>
  </si>
  <si>
    <t>Поддержка реализации проектов по приоритетным направлениям работы с молодежью на территории Свердловской области</t>
  </si>
  <si>
    <t>Поддержка реализации проектов по приоритетным направлениям работы с молодежью на территории Свердловской области (доля софинансирования местного бюджета)</t>
  </si>
  <si>
    <t>7000025009</t>
  </si>
  <si>
    <t>Реализация муниципального проекта инициативного бюджетирования «Создание центра патриотического воспитания имени Героя Советского Союза С.Устинова»</t>
  </si>
  <si>
    <t>7000020203</t>
  </si>
  <si>
    <t>Организация и проведение районных мероприятий на территории муниципального образования Алапаевское</t>
  </si>
  <si>
    <t>0710046192</t>
  </si>
  <si>
    <t>Информатизация муниципальных музеев, в том числе приобретение компьютерного оборудования и лицензионного программного обеспечения, подключение музеев к сети "Интернет"</t>
  </si>
  <si>
    <t>0710046500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</si>
  <si>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</si>
  <si>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0710046600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</si>
  <si>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</si>
  <si>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07100S6192</t>
  </si>
  <si>
    <t>07100S6600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</si>
  <si>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 (доля софинансирования местного бюджета)</t>
  </si>
  <si>
    <t>071A255197</t>
  </si>
  <si>
    <t>Государственная поддержка лучших сельских учреждений культуры и лучших работников сельских учреждений культуры на условиях софинансирования из федерального бюджета</t>
  </si>
  <si>
    <t>7000026004</t>
  </si>
  <si>
    <t>Реализация муниципального проекта инициативного бюджетирования «Новые окна-новый взгляд на жизнь»</t>
  </si>
  <si>
    <t>Реализация муниципального проекта инициативного бюджетирования «Ремонт пола в Бобровском СК»</t>
  </si>
  <si>
    <t>Реализация муниципального проекта инициативного бюджетирования «Музыка рядом»</t>
  </si>
  <si>
    <t>7000026015</t>
  </si>
  <si>
    <t>Реализация муниципального проекта инициативного бюджетирования «Оборудование сцены для функционирования сельского театра»</t>
  </si>
  <si>
    <t>7000026010</t>
  </si>
  <si>
    <t>Осуществление мероприятий в отношении объектов культурного наследия</t>
  </si>
  <si>
    <t>042005250F</t>
  </si>
  <si>
    <t>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</si>
  <si>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08500L5762</t>
  </si>
  <si>
    <t>08500Д5762</t>
  </si>
  <si>
    <t>Подпрограмма "Обеспечение реализации муниципальной программы "Социальная поддержка населения муниципального образования Алапаевское до 2026года"</t>
  </si>
  <si>
    <t>0610027160</t>
  </si>
  <si>
    <t>Реализация муниципального проекта инициативного бюджетирования "Физкультурно-спортивный клуб любителей здорового образа жизни "Заряд"</t>
  </si>
  <si>
    <t>Муниципальная программа "Развитие физической культуры и спорта в муниципальном образовании Алапаевское до 2030 года"</t>
  </si>
  <si>
    <t>1200028010</t>
  </si>
  <si>
    <t>1200028020</t>
  </si>
  <si>
    <t>1200028030</t>
  </si>
  <si>
    <t>1200028070</t>
  </si>
  <si>
    <t>Обустройство спортивных площадок (оснащение спортивным оборудованием)</t>
  </si>
  <si>
    <t>120P548Г00</t>
  </si>
  <si>
    <t>120P5S8Г00</t>
  </si>
  <si>
    <t>Реализация мероприятий по поэтапному внедрению Всероссийского физкультурно-спортивного комплекса "Готов к труду и обороне" (ГТО) (доля софинансирования местного бюджета)</t>
  </si>
  <si>
    <t>7000028017</t>
  </si>
  <si>
    <t>Реализация муниципального проекта инициативного бюджетирования «Благоустройство спортивно-игровой площадки «Территория спорта»</t>
  </si>
  <si>
    <t>1200028050</t>
  </si>
  <si>
    <t>120Р550810</t>
  </si>
  <si>
    <t>Государственная поддержка организаций, входящих в систему спортивной подготовки, на условиях софинансирования из федерального бюджета</t>
  </si>
  <si>
    <t xml:space="preserve">Распределение
бюджетных ассигнований по разделам, подразделам, целевым статьям 
(муниципальным программам муниципального образования Алапаевское 
и непрограммным направлениям деятельности), группам и подгруппам видов расходов
классификации расходов бюджетов на 2024 год
</t>
  </si>
  <si>
    <t>Подпрограмма "Обеспечение реализации муниципальной программы "Совершенствование социально-экономической политики на территории муниципального образования Алапаевское до 2030 года"</t>
  </si>
  <si>
    <t>Муниципальная программа «Развитие системы образования и реализация молодежной политики в муниципальном образовании Алапаевское до 2025 года"</t>
  </si>
  <si>
    <t>908</t>
  </si>
  <si>
    <t>Алапаевская районная территориальная избирательная комиссия</t>
  </si>
  <si>
    <t xml:space="preserve">Расходы бюджета муниципального образования Алапаевское по ведомственной структуре расходов за 2024 год </t>
  </si>
  <si>
    <t>Исполнено за 2024 год, тыс. рублей</t>
  </si>
  <si>
    <t>Обеспечение проведение выборов и референдумов</t>
  </si>
  <si>
    <t>Информация по исполнению муниципальных программ  муниципального образования Алапаевское за 2024 год</t>
  </si>
  <si>
    <t>Исполнено за 2024 год, тыс.рублей</t>
  </si>
  <si>
    <t>от ______2025 № ____</t>
  </si>
  <si>
    <t>от ________2025 № ___</t>
  </si>
  <si>
    <t>Расходы бюджета муниципального образования Алапаевское по разделам и подразделам классификации расходов бюджетов за 2024 год</t>
  </si>
  <si>
    <t>от _______2025 № 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</si>
</sst>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0000"/>
    <numFmt numFmtId="166" formatCode="#,##0.0"/>
    <numFmt numFmtId="167" formatCode="#,##0.000"/>
    <numFmt numFmtId="168" formatCode="0.0"/>
    <numFmt numFmtId="169" formatCode="#,##0.00000"/>
  </numFmts>
  <fonts count="44" x14ac:knownFonts="1">
    <font>
      <sz val="10"/>
      <name val="Arial"/>
    </font>
    <font>
      <sz val="10"/>
      <name val="Arial"/>
      <family val="2"/>
      <charset val="204"/>
    </font>
    <font>
      <sz val="10"/>
      <name val="Arial"/>
      <family val="2"/>
      <charset val="204"/>
    </font>
    <font>
      <b/>
      <sz val="10"/>
      <name val="Arial"/>
      <family val="2"/>
      <charset val="204"/>
    </font>
    <font>
      <b/>
      <sz val="10"/>
      <name val="Times New Roman"/>
      <family val="1"/>
      <charset val="204"/>
    </font>
    <font>
      <sz val="10"/>
      <name val="Times New Roman"/>
      <family val="1"/>
      <charset val="204"/>
    </font>
    <font>
      <b/>
      <sz val="10"/>
      <name val="Arial"/>
      <family val="2"/>
      <charset val="204"/>
    </font>
    <font>
      <b/>
      <sz val="10"/>
      <color indexed="8"/>
      <name val="Times New Roman"/>
      <family val="1"/>
      <charset val="204"/>
    </font>
    <font>
      <b/>
      <sz val="12"/>
      <name val="Times New Roman"/>
      <family val="1"/>
      <charset val="204"/>
    </font>
    <font>
      <sz val="10"/>
      <color indexed="8"/>
      <name val="Calibri"/>
      <family val="2"/>
      <charset val="204"/>
    </font>
    <font>
      <sz val="11"/>
      <color indexed="8"/>
      <name val="Times New Roman"/>
      <family val="1"/>
      <charset val="204"/>
    </font>
    <font>
      <sz val="11"/>
      <name val="Times New Roman"/>
      <family val="1"/>
      <charset val="204"/>
    </font>
    <font>
      <b/>
      <sz val="12"/>
      <color indexed="8"/>
      <name val="Times New Roman"/>
      <family val="1"/>
      <charset val="204"/>
    </font>
    <font>
      <sz val="10"/>
      <color indexed="8"/>
      <name val="Times New Roman"/>
      <family val="1"/>
      <charset val="204"/>
    </font>
    <font>
      <sz val="12"/>
      <color indexed="8"/>
      <name val="Times New Roman"/>
      <family val="1"/>
      <charset val="204"/>
    </font>
    <font>
      <sz val="10"/>
      <name val="Arial"/>
      <family val="2"/>
      <charset val="204"/>
    </font>
    <font>
      <sz val="13"/>
      <color indexed="8"/>
      <name val="Times New Roman"/>
      <family val="1"/>
      <charset val="204"/>
    </font>
    <font>
      <b/>
      <sz val="13"/>
      <color indexed="8"/>
      <name val="Times New Roman"/>
      <family val="1"/>
      <charset val="204"/>
    </font>
    <font>
      <sz val="12"/>
      <name val="Times New Roman"/>
      <family val="1"/>
      <charset val="204"/>
    </font>
    <font>
      <sz val="8"/>
      <name val="Arial"/>
      <family val="2"/>
      <charset val="204"/>
    </font>
    <font>
      <b/>
      <sz val="9"/>
      <name val="Times New Roman"/>
      <family val="1"/>
      <charset val="204"/>
    </font>
    <font>
      <sz val="11"/>
      <color theme="1"/>
      <name val="Calibri"/>
      <family val="2"/>
      <charset val="204"/>
      <scheme val="minor"/>
    </font>
    <font>
      <sz val="11"/>
      <color theme="0"/>
      <name val="Calibri"/>
      <family val="2"/>
      <charset val="204"/>
      <scheme val="minor"/>
    </font>
    <font>
      <b/>
      <sz val="10"/>
      <color rgb="FF000000"/>
      <name val="Arial CY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8"/>
      <name val="Times New Roman"/>
      <family val="1"/>
      <charset val="204"/>
    </font>
    <font>
      <sz val="13"/>
      <name val="Times New Roman"/>
      <family val="1"/>
      <charset val="204"/>
    </font>
    <font>
      <b/>
      <sz val="12"/>
      <name val="Arial"/>
      <family val="2"/>
      <charset val="204"/>
    </font>
    <font>
      <sz val="12"/>
      <name val="Arial"/>
      <family val="2"/>
      <charset val="204"/>
    </font>
    <font>
      <b/>
      <sz val="13"/>
      <name val="Times New Roman"/>
      <family val="1"/>
      <charset val="204"/>
    </font>
  </fonts>
  <fills count="19">
    <fill>
      <patternFill patternType="none"/>
    </fill>
    <fill>
      <patternFill patternType="gray125"/>
    </fill>
    <fill>
      <patternFill patternType="solid">
        <fgColor indexed="9"/>
        <bgColor indexed="64"/>
      </patternFill>
    </fill>
    <fill>
      <patternFill patternType="solid">
        <fgColor rgb="FFFFFFCC"/>
      </patternFill>
    </fill>
    <fill>
      <patternFill patternType="solid">
        <fgColor rgb="FFCCFFFF"/>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51">
    <xf numFmtId="0" fontId="0" fillId="0" borderId="0"/>
    <xf numFmtId="167" fontId="23" fillId="3" borderId="4">
      <alignment horizontal="right" vertical="top" shrinkToFit="1"/>
    </xf>
    <xf numFmtId="167" fontId="23" fillId="4" borderId="4">
      <alignment horizontal="right" vertical="top" shrinkToFit="1"/>
    </xf>
    <xf numFmtId="4" fontId="23" fillId="3" borderId="4">
      <alignment horizontal="right" vertical="top" shrinkToFit="1"/>
    </xf>
    <xf numFmtId="4" fontId="23" fillId="4" borderId="4">
      <alignment horizontal="right" vertical="top" shrinkToFit="1"/>
    </xf>
    <xf numFmtId="4" fontId="23" fillId="4" borderId="4">
      <alignment horizontal="right" vertical="top" shrinkToFit="1"/>
    </xf>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4" fillId="11" borderId="5" applyNumberFormat="0" applyAlignment="0" applyProtection="0"/>
    <xf numFmtId="0" fontId="25" fillId="12" borderId="6" applyNumberFormat="0" applyAlignment="0" applyProtection="0"/>
    <xf numFmtId="0" fontId="26" fillId="12" borderId="5" applyNumberFormat="0" applyAlignment="0" applyProtection="0"/>
    <xf numFmtId="0" fontId="27" fillId="0" borderId="7" applyNumberFormat="0" applyFill="0" applyAlignment="0" applyProtection="0"/>
    <xf numFmtId="0" fontId="28" fillId="0" borderId="8" applyNumberFormat="0" applyFill="0" applyAlignment="0" applyProtection="0"/>
    <xf numFmtId="0" fontId="29" fillId="0" borderId="9" applyNumberFormat="0" applyFill="0" applyAlignment="0" applyProtection="0"/>
    <xf numFmtId="0" fontId="29" fillId="0" borderId="0" applyNumberFormat="0" applyFill="0" applyBorder="0" applyAlignment="0" applyProtection="0"/>
    <xf numFmtId="0" fontId="30" fillId="0" borderId="10" applyNumberFormat="0" applyFill="0" applyAlignment="0" applyProtection="0"/>
    <xf numFmtId="0" fontId="31" fillId="13" borderId="11" applyNumberFormat="0" applyAlignment="0" applyProtection="0"/>
    <xf numFmtId="0" fontId="32" fillId="0" borderId="0" applyNumberFormat="0" applyFill="0" applyBorder="0" applyAlignment="0" applyProtection="0"/>
    <xf numFmtId="0" fontId="33" fillId="14" borderId="0" applyNumberFormat="0" applyBorder="0" applyAlignment="0" applyProtection="0"/>
    <xf numFmtId="0" fontId="2" fillId="0" borderId="0"/>
    <xf numFmtId="0" fontId="2" fillId="0" borderId="0"/>
    <xf numFmtId="0" fontId="1" fillId="0" borderId="0"/>
    <xf numFmtId="0" fontId="1" fillId="0" borderId="0"/>
    <xf numFmtId="0" fontId="1" fillId="0" borderId="0"/>
    <xf numFmtId="0" fontId="2" fillId="0" borderId="0"/>
    <xf numFmtId="0" fontId="34" fillId="15" borderId="0" applyNumberFormat="0" applyBorder="0" applyAlignment="0" applyProtection="0"/>
    <xf numFmtId="0" fontId="35" fillId="0" borderId="0" applyNumberFormat="0" applyFill="0" applyBorder="0" applyAlignment="0" applyProtection="0"/>
    <xf numFmtId="0" fontId="21" fillId="3" borderId="12" applyNumberFormat="0" applyFont="0" applyAlignment="0" applyProtection="0"/>
    <xf numFmtId="0" fontId="21" fillId="3" borderId="12" applyNumberFormat="0" applyFont="0" applyAlignment="0" applyProtection="0"/>
    <xf numFmtId="0" fontId="21" fillId="3" borderId="12" applyNumberFormat="0" applyFont="0" applyAlignment="0" applyProtection="0"/>
    <xf numFmtId="0" fontId="21" fillId="3" borderId="12" applyNumberFormat="0" applyFont="0" applyAlignment="0" applyProtection="0"/>
    <xf numFmtId="0" fontId="21" fillId="3" borderId="12" applyNumberFormat="0" applyFont="0" applyAlignment="0" applyProtection="0"/>
    <xf numFmtId="0" fontId="21" fillId="3" borderId="12" applyNumberFormat="0" applyFont="0" applyAlignment="0" applyProtection="0"/>
    <xf numFmtId="0" fontId="21" fillId="3" borderId="12" applyNumberFormat="0" applyFont="0" applyAlignment="0" applyProtection="0"/>
    <xf numFmtId="0" fontId="36" fillId="0" borderId="13" applyNumberFormat="0" applyFill="0" applyAlignment="0" applyProtection="0"/>
    <xf numFmtId="0" fontId="37" fillId="0" borderId="0" applyNumberFormat="0" applyFill="0" applyBorder="0" applyAlignment="0" applyProtection="0"/>
    <xf numFmtId="164" fontId="1" fillId="0" borderId="0" applyFont="0" applyFill="0" applyBorder="0" applyAlignment="0" applyProtection="0"/>
    <xf numFmtId="164" fontId="1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8" fillId="16" borderId="0" applyNumberFormat="0" applyBorder="0" applyAlignment="0" applyProtection="0"/>
    <xf numFmtId="4" fontId="23" fillId="4" borderId="4">
      <alignment horizontal="right" vertical="top" shrinkToFit="1"/>
    </xf>
    <xf numFmtId="4" fontId="23" fillId="3" borderId="4">
      <alignment horizontal="right" vertical="top" shrinkToFit="1"/>
    </xf>
  </cellStyleXfs>
  <cellXfs count="180">
    <xf numFmtId="0" fontId="0" fillId="0" borderId="0" xfId="0"/>
    <xf numFmtId="165"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textRotation="90" wrapText="1"/>
    </xf>
    <xf numFmtId="0" fontId="5" fillId="0" borderId="1" xfId="0" applyFont="1" applyBorder="1" applyAlignment="1">
      <alignment horizontal="center" vertical="center" wrapText="1"/>
    </xf>
    <xf numFmtId="0" fontId="4" fillId="0" borderId="1" xfId="0" applyFont="1" applyBorder="1" applyAlignment="1">
      <alignment horizontal="center" wrapText="1"/>
    </xf>
    <xf numFmtId="165"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165" fontId="5" fillId="0" borderId="1" xfId="0" applyNumberFormat="1" applyFont="1" applyBorder="1" applyAlignment="1">
      <alignment horizontal="center" vertical="center"/>
    </xf>
    <xf numFmtId="49" fontId="5" fillId="0" borderId="1" xfId="0" applyNumberFormat="1" applyFont="1" applyBorder="1" applyAlignment="1">
      <alignment horizontal="center" vertical="center"/>
    </xf>
    <xf numFmtId="0" fontId="5" fillId="0" borderId="0" xfId="0" applyFont="1" applyAlignment="1">
      <alignment horizontal="right" vertical="center" wrapText="1"/>
    </xf>
    <xf numFmtId="0" fontId="6" fillId="0" borderId="0" xfId="0" applyFont="1"/>
    <xf numFmtId="0" fontId="5" fillId="0" borderId="0" xfId="0" applyFont="1" applyAlignment="1">
      <alignment vertical="center" wrapText="1"/>
    </xf>
    <xf numFmtId="165" fontId="5" fillId="0" borderId="0" xfId="0" applyNumberFormat="1" applyFont="1" applyAlignment="1">
      <alignment horizontal="center" vertical="center" wrapText="1"/>
    </xf>
    <xf numFmtId="49" fontId="5" fillId="0" borderId="0" xfId="0" applyNumberFormat="1"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right"/>
    </xf>
    <xf numFmtId="0" fontId="2" fillId="0" borderId="0" xfId="0" applyFont="1"/>
    <xf numFmtId="0" fontId="3" fillId="0" borderId="0" xfId="0" applyFont="1"/>
    <xf numFmtId="49" fontId="4" fillId="2"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0" xfId="0" applyFont="1"/>
    <xf numFmtId="49" fontId="5" fillId="2" borderId="1" xfId="0" applyNumberFormat="1" applyFont="1" applyFill="1" applyBorder="1" applyAlignment="1">
      <alignment horizontal="center" vertical="center" wrapText="1"/>
    </xf>
    <xf numFmtId="49" fontId="5" fillId="0" borderId="1" xfId="40" applyNumberFormat="1" applyFont="1" applyBorder="1" applyAlignment="1">
      <alignment horizontal="center" vertical="center"/>
    </xf>
    <xf numFmtId="0" fontId="4" fillId="17" borderId="1" xfId="0" applyFont="1" applyFill="1" applyBorder="1" applyAlignment="1">
      <alignment horizontal="center" vertical="center" wrapText="1"/>
    </xf>
    <xf numFmtId="166" fontId="3" fillId="17" borderId="1" xfId="0" applyNumberFormat="1" applyFont="1" applyFill="1" applyBorder="1"/>
    <xf numFmtId="0" fontId="5" fillId="0" borderId="1" xfId="0" applyFont="1" applyBorder="1" applyAlignment="1">
      <alignment horizontal="center" vertical="center"/>
    </xf>
    <xf numFmtId="49" fontId="4" fillId="17" borderId="1" xfId="0" applyNumberFormat="1" applyFont="1" applyFill="1" applyBorder="1" applyAlignment="1">
      <alignment horizontal="center" vertical="center" wrapText="1"/>
    </xf>
    <xf numFmtId="0" fontId="0" fillId="17" borderId="0" xfId="0" applyFill="1"/>
    <xf numFmtId="0" fontId="0" fillId="0" borderId="0" xfId="0" applyAlignment="1">
      <alignment vertical="center"/>
    </xf>
    <xf numFmtId="166" fontId="0" fillId="0" borderId="0" xfId="0" applyNumberFormat="1"/>
    <xf numFmtId="0" fontId="9" fillId="0" borderId="0" xfId="0" applyFont="1" applyAlignment="1">
      <alignment horizontal="center" vertical="center"/>
    </xf>
    <xf numFmtId="0" fontId="13" fillId="0" borderId="2" xfId="0" applyFont="1" applyBorder="1" applyAlignment="1">
      <alignment horizontal="center" vertical="center" wrapText="1"/>
    </xf>
    <xf numFmtId="0" fontId="9" fillId="0" borderId="1" xfId="0" applyFont="1" applyBorder="1" applyAlignment="1">
      <alignment horizontal="center" vertical="center"/>
    </xf>
    <xf numFmtId="0" fontId="0" fillId="0" borderId="1" xfId="0" applyBorder="1" applyAlignment="1">
      <alignment vertical="center"/>
    </xf>
    <xf numFmtId="166" fontId="3" fillId="17" borderId="1" xfId="0" applyNumberFormat="1" applyFont="1" applyFill="1" applyBorder="1" applyAlignment="1">
      <alignment vertical="center"/>
    </xf>
    <xf numFmtId="0" fontId="4" fillId="0" borderId="1" xfId="0" applyFont="1" applyBorder="1" applyAlignment="1">
      <alignment horizontal="center" vertical="center"/>
    </xf>
    <xf numFmtId="0" fontId="5" fillId="17" borderId="1" xfId="0" applyFont="1" applyFill="1" applyBorder="1" applyAlignment="1">
      <alignment horizontal="center" vertical="center" wrapText="1"/>
    </xf>
    <xf numFmtId="49" fontId="8" fillId="0" borderId="1" xfId="28" applyNumberFormat="1" applyFont="1" applyBorder="1" applyAlignment="1">
      <alignment horizontal="center" vertical="top"/>
    </xf>
    <xf numFmtId="0" fontId="4" fillId="0" borderId="1" xfId="28" applyFont="1" applyBorder="1" applyAlignment="1">
      <alignment horizontal="center" vertical="center" wrapText="1"/>
    </xf>
    <xf numFmtId="0" fontId="4" fillId="17" borderId="1" xfId="0" applyFont="1" applyFill="1" applyBorder="1" applyAlignment="1">
      <alignment horizontal="center" vertical="center" textRotation="90" wrapText="1"/>
    </xf>
    <xf numFmtId="0" fontId="13" fillId="17" borderId="2" xfId="0" applyFont="1" applyFill="1" applyBorder="1" applyAlignment="1">
      <alignment horizontal="center" vertical="center" wrapText="1"/>
    </xf>
    <xf numFmtId="0" fontId="10" fillId="17" borderId="1" xfId="0" applyFont="1" applyFill="1" applyBorder="1" applyAlignment="1">
      <alignment vertical="top" wrapText="1"/>
    </xf>
    <xf numFmtId="0" fontId="14" fillId="17" borderId="1" xfId="0" applyFont="1" applyFill="1" applyBorder="1" applyAlignment="1">
      <alignment horizontal="center"/>
    </xf>
    <xf numFmtId="0" fontId="8" fillId="0" borderId="1" xfId="0" applyFont="1" applyBorder="1" applyAlignment="1">
      <alignment horizontal="center" wrapText="1"/>
    </xf>
    <xf numFmtId="49" fontId="5" fillId="17" borderId="1" xfId="0" applyNumberFormat="1" applyFont="1" applyFill="1" applyBorder="1" applyAlignment="1">
      <alignment horizontal="center" vertical="center" wrapText="1"/>
    </xf>
    <xf numFmtId="49" fontId="4" fillId="0" borderId="1" xfId="28" applyNumberFormat="1" applyFont="1" applyBorder="1" applyAlignment="1">
      <alignment horizontal="center" vertical="center"/>
    </xf>
    <xf numFmtId="165" fontId="4" fillId="17" borderId="1" xfId="0" applyNumberFormat="1" applyFont="1" applyFill="1" applyBorder="1" applyAlignment="1">
      <alignment horizontal="center" vertical="center" wrapText="1"/>
    </xf>
    <xf numFmtId="165" fontId="5" fillId="17" borderId="1" xfId="0" applyNumberFormat="1" applyFont="1" applyFill="1" applyBorder="1" applyAlignment="1">
      <alignment horizontal="center" vertical="center" wrapText="1"/>
    </xf>
    <xf numFmtId="166" fontId="3" fillId="17" borderId="0" xfId="0" applyNumberFormat="1" applyFont="1" applyFill="1"/>
    <xf numFmtId="0" fontId="11" fillId="0" borderId="1" xfId="0" applyFont="1" applyBorder="1" applyAlignment="1">
      <alignment horizontal="left" vertical="top" wrapText="1"/>
    </xf>
    <xf numFmtId="0" fontId="11" fillId="17" borderId="1" xfId="0" applyFont="1" applyFill="1" applyBorder="1" applyAlignment="1">
      <alignment horizontal="left" vertical="top" wrapText="1"/>
    </xf>
    <xf numFmtId="49" fontId="14" fillId="0" borderId="1" xfId="0" applyNumberFormat="1" applyFont="1" applyBorder="1" applyAlignment="1">
      <alignment horizontal="center" vertical="center" wrapText="1"/>
    </xf>
    <xf numFmtId="49" fontId="4" fillId="0" borderId="1" xfId="41" applyNumberFormat="1" applyFont="1" applyBorder="1" applyAlignment="1">
      <alignment horizontal="center" vertical="center"/>
    </xf>
    <xf numFmtId="49" fontId="5" fillId="0" borderId="1" xfId="41" applyNumberFormat="1" applyFont="1" applyBorder="1" applyAlignment="1">
      <alignment horizontal="center" vertical="center"/>
    </xf>
    <xf numFmtId="166" fontId="1" fillId="17" borderId="1" xfId="0" applyNumberFormat="1" applyFont="1" applyFill="1" applyBorder="1"/>
    <xf numFmtId="0" fontId="1" fillId="0" borderId="0" xfId="0" applyFont="1"/>
    <xf numFmtId="166" fontId="0" fillId="0" borderId="0" xfId="0" applyNumberFormat="1" applyAlignment="1">
      <alignment vertical="center"/>
    </xf>
    <xf numFmtId="0" fontId="1" fillId="17" borderId="0" xfId="0" applyFont="1" applyFill="1" applyAlignment="1">
      <alignment horizontal="right"/>
    </xf>
    <xf numFmtId="0" fontId="1" fillId="0" borderId="1" xfId="0" applyFont="1" applyBorder="1" applyAlignment="1">
      <alignment horizontal="center" vertical="center"/>
    </xf>
    <xf numFmtId="49" fontId="4" fillId="0" borderId="1" xfId="28" applyNumberFormat="1" applyFont="1" applyBorder="1" applyAlignment="1">
      <alignment horizontal="center" vertical="top"/>
    </xf>
    <xf numFmtId="166" fontId="1" fillId="18" borderId="1" xfId="0" applyNumberFormat="1" applyFont="1" applyFill="1" applyBorder="1"/>
    <xf numFmtId="166" fontId="0" fillId="17" borderId="0" xfId="0" applyNumberFormat="1" applyFill="1"/>
    <xf numFmtId="0" fontId="1" fillId="0" borderId="0" xfId="0" applyFont="1" applyAlignment="1">
      <alignment horizontal="center"/>
    </xf>
    <xf numFmtId="0" fontId="1" fillId="0" borderId="0" xfId="0" applyFont="1" applyAlignment="1">
      <alignment horizontal="left"/>
    </xf>
    <xf numFmtId="0" fontId="1" fillId="17" borderId="0" xfId="0" applyFont="1" applyFill="1"/>
    <xf numFmtId="0" fontId="5" fillId="0" borderId="0" xfId="0" applyFont="1" applyAlignment="1">
      <alignment horizontal="left"/>
    </xf>
    <xf numFmtId="0" fontId="14" fillId="17" borderId="0" xfId="0" applyFont="1" applyFill="1" applyAlignment="1">
      <alignment horizontal="center"/>
    </xf>
    <xf numFmtId="166" fontId="17" fillId="17" borderId="0" xfId="0" applyNumberFormat="1" applyFont="1" applyFill="1" applyAlignment="1">
      <alignment vertical="center"/>
    </xf>
    <xf numFmtId="166" fontId="5" fillId="0" borderId="0" xfId="0" applyNumberFormat="1" applyFont="1"/>
    <xf numFmtId="166" fontId="3" fillId="0" borderId="1" xfId="0" applyNumberFormat="1" applyFont="1" applyBorder="1"/>
    <xf numFmtId="49" fontId="4" fillId="17" borderId="1" xfId="0" applyNumberFormat="1" applyFont="1" applyFill="1" applyBorder="1" applyAlignment="1">
      <alignment horizontal="center" vertical="center"/>
    </xf>
    <xf numFmtId="0" fontId="1" fillId="0" borderId="0" xfId="0" applyFont="1" applyAlignment="1">
      <alignment vertical="center"/>
    </xf>
    <xf numFmtId="0" fontId="11" fillId="0" borderId="0" xfId="0" applyFont="1" applyAlignment="1">
      <alignment horizontal="right"/>
    </xf>
    <xf numFmtId="0" fontId="4" fillId="0" borderId="1" xfId="0" applyFont="1" applyBorder="1" applyAlignment="1">
      <alignment horizontal="center" vertical="top" wrapText="1"/>
    </xf>
    <xf numFmtId="0" fontId="14" fillId="17" borderId="0" xfId="0" applyFont="1" applyFill="1" applyAlignment="1">
      <alignment vertical="top" wrapText="1"/>
    </xf>
    <xf numFmtId="165" fontId="4" fillId="17" borderId="1" xfId="0" applyNumberFormat="1" applyFont="1" applyFill="1" applyBorder="1" applyAlignment="1">
      <alignment horizontal="center" vertical="center"/>
    </xf>
    <xf numFmtId="165" fontId="5" fillId="17" borderId="1" xfId="0" applyNumberFormat="1" applyFont="1" applyFill="1" applyBorder="1" applyAlignment="1">
      <alignment horizontal="center" vertical="center"/>
    </xf>
    <xf numFmtId="49" fontId="4" fillId="17" borderId="1" xfId="28" applyNumberFormat="1" applyFont="1" applyFill="1" applyBorder="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horizontal="center" vertical="top" wrapText="1"/>
    </xf>
    <xf numFmtId="0" fontId="4" fillId="17" borderId="1" xfId="0" applyFont="1" applyFill="1" applyBorder="1" applyAlignment="1">
      <alignment horizontal="center" vertical="top" wrapText="1"/>
    </xf>
    <xf numFmtId="0" fontId="5" fillId="17" borderId="1" xfId="0" applyFont="1" applyFill="1" applyBorder="1" applyAlignment="1">
      <alignment horizontal="center" vertical="top" wrapText="1"/>
    </xf>
    <xf numFmtId="0" fontId="4" fillId="0" borderId="1" xfId="28" applyFont="1" applyBorder="1" applyAlignment="1">
      <alignment horizontal="center" vertical="top" wrapText="1"/>
    </xf>
    <xf numFmtId="49" fontId="4" fillId="0" borderId="1" xfId="25" applyNumberFormat="1" applyFont="1" applyBorder="1" applyAlignment="1">
      <alignment horizontal="center" vertical="center" wrapText="1"/>
    </xf>
    <xf numFmtId="49" fontId="5" fillId="0" borderId="1" xfId="25" applyNumberFormat="1" applyFont="1" applyBorder="1" applyAlignment="1">
      <alignment horizontal="center" vertical="center" wrapText="1"/>
    </xf>
    <xf numFmtId="49" fontId="4" fillId="17" borderId="1" xfId="25" applyNumberFormat="1" applyFont="1" applyFill="1" applyBorder="1" applyAlignment="1">
      <alignment horizontal="center" vertical="center" wrapText="1"/>
    </xf>
    <xf numFmtId="49" fontId="5" fillId="17" borderId="1" xfId="25" applyNumberFormat="1" applyFont="1" applyFill="1" applyBorder="1" applyAlignment="1">
      <alignment horizontal="center" vertical="center" wrapText="1"/>
    </xf>
    <xf numFmtId="165" fontId="4" fillId="17" borderId="1" xfId="25" applyNumberFormat="1" applyFont="1" applyFill="1" applyBorder="1" applyAlignment="1">
      <alignment horizontal="center" vertical="center" wrapText="1"/>
    </xf>
    <xf numFmtId="165" fontId="5" fillId="17" borderId="1" xfId="25" applyNumberFormat="1" applyFont="1" applyFill="1" applyBorder="1" applyAlignment="1">
      <alignment horizontal="center" vertical="center" wrapText="1"/>
    </xf>
    <xf numFmtId="0" fontId="4" fillId="0" borderId="1" xfId="25" applyFont="1" applyBorder="1" applyAlignment="1">
      <alignment horizontal="center" vertical="top" wrapText="1"/>
    </xf>
    <xf numFmtId="0" fontId="5" fillId="0" borderId="1" xfId="25" applyFont="1" applyBorder="1" applyAlignment="1">
      <alignment horizontal="center" vertical="top" wrapText="1"/>
    </xf>
    <xf numFmtId="0" fontId="4" fillId="17" borderId="1" xfId="25" applyFont="1" applyFill="1" applyBorder="1" applyAlignment="1">
      <alignment horizontal="center" vertical="top" wrapText="1"/>
    </xf>
    <xf numFmtId="0" fontId="11" fillId="0" borderId="1" xfId="0" applyFont="1" applyBorder="1" applyAlignment="1">
      <alignment horizontal="left" vertical="center" wrapText="1"/>
    </xf>
    <xf numFmtId="0" fontId="20" fillId="0" borderId="0" xfId="0" applyFont="1" applyAlignment="1">
      <alignment horizontal="center" vertical="center" wrapText="1"/>
    </xf>
    <xf numFmtId="166" fontId="5" fillId="17" borderId="0" xfId="0" applyNumberFormat="1" applyFont="1" applyFill="1"/>
    <xf numFmtId="0" fontId="4" fillId="0" borderId="1" xfId="0" applyFont="1" applyBorder="1" applyAlignment="1">
      <alignment horizontal="center" vertical="top"/>
    </xf>
    <xf numFmtId="49" fontId="4" fillId="0" borderId="1" xfId="25" applyNumberFormat="1" applyFont="1" applyBorder="1" applyAlignment="1">
      <alignment horizontal="center" vertical="center"/>
    </xf>
    <xf numFmtId="49" fontId="5" fillId="0" borderId="1" xfId="25" applyNumberFormat="1" applyFont="1" applyBorder="1" applyAlignment="1">
      <alignment horizontal="center" vertical="center"/>
    </xf>
    <xf numFmtId="0" fontId="4" fillId="0" borderId="0" xfId="0" applyFont="1" applyAlignment="1">
      <alignment horizontal="center" vertical="top" wrapText="1"/>
    </xf>
    <xf numFmtId="0" fontId="1" fillId="0" borderId="0" xfId="0" applyFont="1" applyAlignment="1">
      <alignment horizontal="center" vertical="center"/>
    </xf>
    <xf numFmtId="0" fontId="3" fillId="0" borderId="1" xfId="0" applyFont="1" applyBorder="1" applyAlignment="1">
      <alignment horizontal="center" vertical="center"/>
    </xf>
    <xf numFmtId="166" fontId="8" fillId="0" borderId="1" xfId="0" applyNumberFormat="1" applyFont="1" applyBorder="1" applyAlignment="1">
      <alignment horizontal="center" wrapText="1"/>
    </xf>
    <xf numFmtId="166" fontId="4" fillId="0" borderId="1" xfId="0" applyNumberFormat="1" applyFont="1" applyBorder="1" applyAlignment="1">
      <alignment horizontal="center" wrapText="1"/>
    </xf>
    <xf numFmtId="166" fontId="4" fillId="0" borderId="1" xfId="0" applyNumberFormat="1" applyFont="1" applyBorder="1" applyAlignment="1">
      <alignment horizontal="center"/>
    </xf>
    <xf numFmtId="166" fontId="4" fillId="17" borderId="1" xfId="0" applyNumberFormat="1" applyFont="1" applyFill="1" applyBorder="1" applyAlignment="1">
      <alignment horizontal="center" wrapText="1"/>
    </xf>
    <xf numFmtId="166" fontId="4" fillId="0" borderId="1" xfId="28" applyNumberFormat="1" applyFont="1" applyBorder="1" applyAlignment="1">
      <alignment horizontal="center" wrapText="1"/>
    </xf>
    <xf numFmtId="0" fontId="4" fillId="0" borderId="1" xfId="0" applyFont="1" applyBorder="1" applyAlignment="1">
      <alignment vertical="center"/>
    </xf>
    <xf numFmtId="168" fontId="1" fillId="0" borderId="1" xfId="0" applyNumberFormat="1" applyFont="1" applyBorder="1"/>
    <xf numFmtId="165" fontId="4" fillId="0" borderId="1" xfId="25" applyNumberFormat="1" applyFont="1" applyBorder="1" applyAlignment="1">
      <alignment horizontal="center" vertical="center" wrapText="1"/>
    </xf>
    <xf numFmtId="165" fontId="5" fillId="0" borderId="1" xfId="25" applyNumberFormat="1" applyFont="1" applyBorder="1" applyAlignment="1">
      <alignment horizontal="center" vertical="center" wrapText="1"/>
    </xf>
    <xf numFmtId="166" fontId="1" fillId="17" borderId="1" xfId="0" applyNumberFormat="1" applyFont="1" applyFill="1" applyBorder="1" applyAlignment="1">
      <alignment vertical="center"/>
    </xf>
    <xf numFmtId="49" fontId="5" fillId="17" borderId="1" xfId="0" applyNumberFormat="1" applyFont="1" applyFill="1" applyBorder="1" applyAlignment="1">
      <alignment horizontal="center" vertical="center"/>
    </xf>
    <xf numFmtId="0" fontId="8" fillId="17" borderId="1" xfId="0" applyFont="1" applyFill="1" applyBorder="1" applyAlignment="1">
      <alignment horizontal="center" vertical="center" wrapText="1"/>
    </xf>
    <xf numFmtId="0" fontId="39" fillId="0" borderId="1" xfId="0" applyFont="1" applyBorder="1" applyAlignment="1">
      <alignment horizontal="center" vertical="center" wrapText="1"/>
    </xf>
    <xf numFmtId="169" fontId="3" fillId="17" borderId="1" xfId="0" applyNumberFormat="1" applyFont="1" applyFill="1" applyBorder="1"/>
    <xf numFmtId="169" fontId="1" fillId="17" borderId="1" xfId="0" applyNumberFormat="1" applyFont="1" applyFill="1" applyBorder="1"/>
    <xf numFmtId="169" fontId="1" fillId="18" borderId="1" xfId="0" applyNumberFormat="1" applyFont="1" applyFill="1" applyBorder="1"/>
    <xf numFmtId="169" fontId="3" fillId="17" borderId="1" xfId="0" applyNumberFormat="1" applyFont="1" applyFill="1" applyBorder="1" applyAlignment="1">
      <alignment vertical="center"/>
    </xf>
    <xf numFmtId="169" fontId="1" fillId="17" borderId="1" xfId="0" applyNumberFormat="1" applyFont="1" applyFill="1" applyBorder="1" applyAlignment="1">
      <alignment vertical="center"/>
    </xf>
    <xf numFmtId="168" fontId="0" fillId="0" borderId="1" xfId="0" applyNumberFormat="1" applyBorder="1"/>
    <xf numFmtId="168" fontId="3" fillId="0" borderId="1" xfId="0" applyNumberFormat="1" applyFont="1" applyBorder="1"/>
    <xf numFmtId="0" fontId="12" fillId="0" borderId="3" xfId="0" applyFont="1" applyBorder="1" applyAlignment="1">
      <alignment horizontal="center" vertical="center" wrapText="1"/>
    </xf>
    <xf numFmtId="49" fontId="5" fillId="17" borderId="1" xfId="28" applyNumberFormat="1" applyFont="1" applyFill="1" applyBorder="1" applyAlignment="1">
      <alignment horizontal="center" vertical="center"/>
    </xf>
    <xf numFmtId="0" fontId="5" fillId="0" borderId="1" xfId="28" applyFont="1" applyBorder="1" applyAlignment="1">
      <alignment horizontal="center" vertical="top" wrapText="1"/>
    </xf>
    <xf numFmtId="0" fontId="1" fillId="0" borderId="1" xfId="0" applyFont="1" applyBorder="1"/>
    <xf numFmtId="0" fontId="12" fillId="0" borderId="0" xfId="0" applyFont="1" applyAlignment="1">
      <alignment horizontal="center" vertical="center" wrapText="1"/>
    </xf>
    <xf numFmtId="0" fontId="13" fillId="17" borderId="15" xfId="0" applyFont="1" applyFill="1" applyBorder="1" applyAlignment="1">
      <alignment horizontal="center" vertical="center" wrapText="1"/>
    </xf>
    <xf numFmtId="0" fontId="13" fillId="0" borderId="0" xfId="0" applyFont="1" applyAlignment="1">
      <alignment vertical="center"/>
    </xf>
    <xf numFmtId="169" fontId="40" fillId="0" borderId="1" xfId="0" applyNumberFormat="1" applyFont="1" applyBorder="1" applyAlignment="1">
      <alignment horizontal="right" vertical="center"/>
    </xf>
    <xf numFmtId="168" fontId="40" fillId="0" borderId="1" xfId="0" applyNumberFormat="1" applyFont="1" applyBorder="1" applyAlignment="1">
      <alignment horizontal="right" vertical="center"/>
    </xf>
    <xf numFmtId="169" fontId="40" fillId="0" borderId="0" xfId="0" applyNumberFormat="1" applyFont="1" applyAlignment="1">
      <alignment horizontal="right" vertical="center"/>
    </xf>
    <xf numFmtId="166" fontId="41" fillId="17" borderId="1" xfId="0" applyNumberFormat="1" applyFont="1" applyFill="1" applyBorder="1"/>
    <xf numFmtId="166" fontId="42" fillId="17" borderId="1" xfId="0" applyNumberFormat="1" applyFont="1" applyFill="1" applyBorder="1"/>
    <xf numFmtId="49" fontId="4" fillId="0" borderId="1" xfId="44" applyNumberFormat="1" applyFont="1" applyBorder="1" applyAlignment="1">
      <alignment horizontal="center" vertical="center"/>
    </xf>
    <xf numFmtId="49" fontId="5" fillId="0" borderId="1" xfId="44" applyNumberFormat="1" applyFont="1" applyBorder="1" applyAlignment="1">
      <alignment horizontal="center" vertical="center"/>
    </xf>
    <xf numFmtId="166" fontId="42" fillId="18" borderId="1" xfId="0" applyNumberFormat="1" applyFont="1" applyFill="1" applyBorder="1"/>
    <xf numFmtId="166" fontId="41" fillId="17" borderId="1" xfId="0" applyNumberFormat="1" applyFont="1" applyFill="1" applyBorder="1" applyAlignment="1">
      <alignment vertical="center"/>
    </xf>
    <xf numFmtId="0" fontId="4" fillId="0" borderId="0" xfId="0" applyFont="1" applyAlignment="1">
      <alignment horizontal="center" wrapText="1"/>
    </xf>
    <xf numFmtId="166" fontId="41" fillId="0" borderId="1" xfId="0" applyNumberFormat="1" applyFont="1" applyBorder="1"/>
    <xf numFmtId="168" fontId="41" fillId="0" borderId="1" xfId="0" applyNumberFormat="1" applyFont="1" applyBorder="1"/>
    <xf numFmtId="168" fontId="42" fillId="0" borderId="1" xfId="0" applyNumberFormat="1" applyFont="1" applyBorder="1"/>
    <xf numFmtId="0" fontId="9" fillId="17" borderId="1" xfId="0" applyFont="1" applyFill="1" applyBorder="1" applyAlignment="1">
      <alignment horizontal="center" vertical="center"/>
    </xf>
    <xf numFmtId="166" fontId="16" fillId="0" borderId="1" xfId="0" applyNumberFormat="1" applyFont="1" applyBorder="1" applyAlignment="1">
      <alignment horizontal="right" vertical="center" wrapText="1"/>
    </xf>
    <xf numFmtId="0" fontId="11" fillId="17" borderId="1" xfId="0" applyFont="1" applyFill="1" applyBorder="1" applyAlignment="1">
      <alignment vertical="top" wrapText="1"/>
    </xf>
    <xf numFmtId="0" fontId="10" fillId="0" borderId="1" xfId="0" applyFont="1" applyBorder="1" applyAlignment="1">
      <alignment vertical="top" wrapText="1"/>
    </xf>
    <xf numFmtId="166" fontId="17" fillId="17" borderId="1" xfId="0" applyNumberFormat="1" applyFont="1" applyFill="1" applyBorder="1" applyAlignment="1">
      <alignment vertical="center"/>
    </xf>
    <xf numFmtId="169" fontId="41" fillId="17" borderId="1" xfId="0" applyNumberFormat="1" applyFont="1" applyFill="1" applyBorder="1"/>
    <xf numFmtId="169" fontId="42" fillId="17" borderId="1" xfId="0" applyNumberFormat="1" applyFont="1" applyFill="1" applyBorder="1"/>
    <xf numFmtId="169" fontId="42" fillId="18" borderId="1" xfId="0" applyNumberFormat="1" applyFont="1" applyFill="1" applyBorder="1"/>
    <xf numFmtId="169" fontId="41" fillId="17" borderId="1" xfId="0" applyNumberFormat="1" applyFont="1" applyFill="1" applyBorder="1" applyAlignment="1">
      <alignment vertical="center"/>
    </xf>
    <xf numFmtId="169" fontId="41" fillId="0" borderId="1" xfId="0" applyNumberFormat="1" applyFont="1" applyBorder="1"/>
    <xf numFmtId="169" fontId="43" fillId="0" borderId="1" xfId="0" applyNumberFormat="1" applyFont="1" applyBorder="1" applyAlignment="1">
      <alignment horizontal="right" vertical="center"/>
    </xf>
    <xf numFmtId="168" fontId="43" fillId="0" borderId="1" xfId="0" applyNumberFormat="1" applyFont="1" applyBorder="1" applyAlignment="1">
      <alignment horizontal="right" vertical="center"/>
    </xf>
    <xf numFmtId="166" fontId="42" fillId="17" borderId="1" xfId="0" applyNumberFormat="1" applyFont="1" applyFill="1" applyBorder="1" applyAlignment="1">
      <alignment vertical="center"/>
    </xf>
    <xf numFmtId="169" fontId="42" fillId="17" borderId="1" xfId="0" applyNumberFormat="1" applyFont="1" applyFill="1" applyBorder="1" applyAlignment="1">
      <alignment vertical="center"/>
    </xf>
    <xf numFmtId="168" fontId="41" fillId="0" borderId="1" xfId="0" applyNumberFormat="1" applyFont="1" applyBorder="1" applyAlignment="1">
      <alignment horizontal="center" wrapText="1"/>
    </xf>
    <xf numFmtId="168" fontId="42" fillId="0" borderId="1" xfId="0" applyNumberFormat="1" applyFont="1" applyBorder="1" applyAlignment="1">
      <alignment horizontal="center" wrapText="1"/>
    </xf>
    <xf numFmtId="168" fontId="41" fillId="0" borderId="1" xfId="0" applyNumberFormat="1" applyFont="1" applyBorder="1" applyAlignment="1">
      <alignment horizontal="center" vertical="center" wrapText="1"/>
    </xf>
    <xf numFmtId="0" fontId="5" fillId="0" borderId="0" xfId="0" applyFont="1" applyAlignment="1">
      <alignment horizontal="right"/>
    </xf>
    <xf numFmtId="0" fontId="5" fillId="17" borderId="1" xfId="0" applyFont="1" applyFill="1" applyBorder="1" applyAlignment="1">
      <alignment horizontal="center" vertical="center" wrapText="1"/>
    </xf>
    <xf numFmtId="0" fontId="5" fillId="0" borderId="1" xfId="0" applyFont="1" applyBorder="1" applyAlignment="1">
      <alignment horizontal="center" vertical="center"/>
    </xf>
    <xf numFmtId="0" fontId="8" fillId="0" borderId="0" xfId="0" applyFont="1" applyAlignment="1">
      <alignment horizontal="center" vertical="top" wrapText="1"/>
    </xf>
    <xf numFmtId="0" fontId="4" fillId="0" borderId="1" xfId="0" applyFont="1" applyBorder="1" applyAlignment="1">
      <alignment horizontal="center" vertical="center" textRotation="90" wrapText="1"/>
    </xf>
    <xf numFmtId="0" fontId="4" fillId="0" borderId="1" xfId="0" applyFont="1" applyBorder="1" applyAlignment="1">
      <alignment horizontal="center" vertical="center" wrapText="1"/>
    </xf>
    <xf numFmtId="0" fontId="8"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12" fillId="0" borderId="0" xfId="0" applyFont="1" applyAlignment="1">
      <alignment horizontal="center" vertical="center" wrapText="1"/>
    </xf>
    <xf numFmtId="166" fontId="13" fillId="17" borderId="14" xfId="0" applyNumberFormat="1" applyFont="1" applyFill="1" applyBorder="1" applyAlignment="1">
      <alignment horizontal="center" vertical="center" wrapText="1"/>
    </xf>
    <xf numFmtId="166" fontId="13" fillId="17" borderId="3" xfId="0" applyNumberFormat="1" applyFont="1" applyFill="1" applyBorder="1" applyAlignment="1">
      <alignment horizontal="center" vertical="center" wrapText="1"/>
    </xf>
    <xf numFmtId="0" fontId="18" fillId="0" borderId="0" xfId="0" applyFont="1" applyAlignment="1">
      <alignment horizontal="left"/>
    </xf>
    <xf numFmtId="0" fontId="14" fillId="0" borderId="0" xfId="0" applyFont="1" applyAlignment="1">
      <alignment horizontal="left" vertical="center" wrapText="1"/>
    </xf>
    <xf numFmtId="0" fontId="13" fillId="0" borderId="1" xfId="0" applyFont="1" applyBorder="1" applyAlignment="1">
      <alignment horizontal="center" vertical="center" wrapText="1"/>
    </xf>
    <xf numFmtId="0" fontId="13" fillId="17" borderId="1" xfId="0" applyFont="1" applyFill="1" applyBorder="1" applyAlignment="1">
      <alignment horizontal="center" vertical="center" wrapText="1"/>
    </xf>
    <xf numFmtId="0" fontId="5" fillId="0" borderId="0" xfId="0" applyFont="1" applyAlignment="1">
      <alignment horizontal="right" vertical="center" wrapText="1"/>
    </xf>
  </cellXfs>
  <cellStyles count="51">
    <cellStyle name="st50" xfId="1" xr:uid="{00000000-0005-0000-0000-000000000000}"/>
    <cellStyle name="st51" xfId="2" xr:uid="{00000000-0005-0000-0000-000001000000}"/>
    <cellStyle name="xl28" xfId="50" xr:uid="{294D8202-4C56-42D0-A3F5-16ED3AE49844}"/>
    <cellStyle name="xl38" xfId="49" xr:uid="{A9F1FF5F-44AD-460D-9B41-BE3BCB706D22}"/>
    <cellStyle name="xl40" xfId="3" xr:uid="{00000000-0005-0000-0000-000002000000}"/>
    <cellStyle name="xl63" xfId="4" xr:uid="{00000000-0005-0000-0000-000003000000}"/>
    <cellStyle name="xl64" xfId="5" xr:uid="{00000000-0005-0000-0000-000004000000}"/>
    <cellStyle name="Акцент1" xfId="6" builtinId="29" customBuiltin="1"/>
    <cellStyle name="Акцент2" xfId="7" builtinId="33" customBuiltin="1"/>
    <cellStyle name="Акцент3" xfId="8" builtinId="37" customBuiltin="1"/>
    <cellStyle name="Акцент4" xfId="9" builtinId="41" customBuiltin="1"/>
    <cellStyle name="Акцент5" xfId="10" builtinId="45" customBuiltin="1"/>
    <cellStyle name="Акцент6" xfId="11" builtinId="49" customBuiltin="1"/>
    <cellStyle name="Ввод " xfId="12" builtinId="20" customBuiltin="1"/>
    <cellStyle name="Вывод" xfId="13" builtinId="21" customBuiltin="1"/>
    <cellStyle name="Вычисление" xfId="14" builtinId="22" customBuiltin="1"/>
    <cellStyle name="Заголовок 1" xfId="15" builtinId="16" customBuiltin="1"/>
    <cellStyle name="Заголовок 2" xfId="16" builtinId="17" customBuiltin="1"/>
    <cellStyle name="Заголовок 3" xfId="17" builtinId="18" customBuiltin="1"/>
    <cellStyle name="Заголовок 4" xfId="18" builtinId="19" customBuiltin="1"/>
    <cellStyle name="Итог" xfId="19" builtinId="25" customBuiltin="1"/>
    <cellStyle name="Контрольная ячейка" xfId="20" builtinId="23" customBuiltin="1"/>
    <cellStyle name="Название" xfId="21" builtinId="15" customBuiltin="1"/>
    <cellStyle name="Нейтральный" xfId="22" builtinId="28" customBuiltin="1"/>
    <cellStyle name="Обычный" xfId="0" builtinId="0"/>
    <cellStyle name="Обычный 2" xfId="23" xr:uid="{00000000-0005-0000-0000-000017000000}"/>
    <cellStyle name="Обычный 2 2" xfId="24" xr:uid="{00000000-0005-0000-0000-000018000000}"/>
    <cellStyle name="Обычный 2 2 2" xfId="25" xr:uid="{00000000-0005-0000-0000-000019000000}"/>
    <cellStyle name="Обычный 2 3" xfId="26" xr:uid="{00000000-0005-0000-0000-00001A000000}"/>
    <cellStyle name="Обычный 5" xfId="27" xr:uid="{00000000-0005-0000-0000-00001B000000}"/>
    <cellStyle name="Обычный_Лист1" xfId="28" xr:uid="{00000000-0005-0000-0000-00001C000000}"/>
    <cellStyle name="Плохой" xfId="29" builtinId="27" customBuiltin="1"/>
    <cellStyle name="Пояснение" xfId="30" builtinId="53" customBuiltin="1"/>
    <cellStyle name="Примечание 2" xfId="31" xr:uid="{00000000-0005-0000-0000-00001F000000}"/>
    <cellStyle name="Примечание 3" xfId="32" xr:uid="{00000000-0005-0000-0000-000020000000}"/>
    <cellStyle name="Примечание 4" xfId="33" xr:uid="{00000000-0005-0000-0000-000021000000}"/>
    <cellStyle name="Примечание 5" xfId="34" xr:uid="{00000000-0005-0000-0000-000022000000}"/>
    <cellStyle name="Примечание 5 2" xfId="35" xr:uid="{00000000-0005-0000-0000-000023000000}"/>
    <cellStyle name="Примечание 6" xfId="36" xr:uid="{00000000-0005-0000-0000-000024000000}"/>
    <cellStyle name="Примечание 6 2" xfId="37" xr:uid="{00000000-0005-0000-0000-000025000000}"/>
    <cellStyle name="Связанная ячейка" xfId="38" builtinId="24" customBuiltin="1"/>
    <cellStyle name="Текст предупреждения" xfId="39" builtinId="11" customBuiltin="1"/>
    <cellStyle name="Финансовый" xfId="40" builtinId="3"/>
    <cellStyle name="Финансовый 2" xfId="41" xr:uid="{00000000-0005-0000-0000-000029000000}"/>
    <cellStyle name="Финансовый 2 2" xfId="42" xr:uid="{00000000-0005-0000-0000-00002A000000}"/>
    <cellStyle name="Финансовый 2 2 2" xfId="43" xr:uid="{00000000-0005-0000-0000-00002B000000}"/>
    <cellStyle name="Финансовый 2 3" xfId="44" xr:uid="{00000000-0005-0000-0000-00002C000000}"/>
    <cellStyle name="Финансовый 2 3 2" xfId="45" xr:uid="{00000000-0005-0000-0000-00002D000000}"/>
    <cellStyle name="Финансовый 3" xfId="46" xr:uid="{00000000-0005-0000-0000-00002E000000}"/>
    <cellStyle name="Финансовый 3 2" xfId="47" xr:uid="{00000000-0005-0000-0000-00002F000000}"/>
    <cellStyle name="Хороший" xfId="4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L777"/>
  <sheetViews>
    <sheetView topLeftCell="A7" zoomScale="104" zoomScaleNormal="104" workbookViewId="0">
      <selection activeCell="G157" sqref="G157"/>
    </sheetView>
  </sheetViews>
  <sheetFormatPr defaultRowHeight="12.5" x14ac:dyDescent="0.25"/>
  <cols>
    <col min="1" max="1" width="4.54296875" customWidth="1"/>
    <col min="2" max="2" width="9" customWidth="1"/>
    <col min="3" max="3" width="12.54296875" customWidth="1"/>
    <col min="4" max="4" width="8.1796875" customWidth="1"/>
    <col min="5" max="5" width="62.26953125" customWidth="1"/>
    <col min="6" max="6" width="15.7265625" style="31" customWidth="1"/>
    <col min="7" max="7" width="17.54296875" customWidth="1"/>
    <col min="8" max="8" width="11.81640625" customWidth="1"/>
    <col min="9" max="9" width="38.36328125" customWidth="1"/>
    <col min="11" max="11" width="56.453125" customWidth="1"/>
    <col min="12" max="12" width="14.1796875" customWidth="1"/>
  </cols>
  <sheetData>
    <row r="1" spans="1:12" ht="12.75" customHeight="1" x14ac:dyDescent="0.3">
      <c r="A1" s="15"/>
      <c r="B1" s="15"/>
      <c r="C1" s="15"/>
      <c r="D1" s="15"/>
      <c r="E1" s="15"/>
      <c r="F1" s="15"/>
      <c r="G1" s="162" t="s">
        <v>565</v>
      </c>
      <c r="H1" s="162"/>
    </row>
    <row r="2" spans="1:12" ht="12.75" customHeight="1" x14ac:dyDescent="0.3">
      <c r="A2" s="15"/>
      <c r="B2" s="15"/>
      <c r="C2" s="15"/>
      <c r="D2" s="24"/>
      <c r="E2" s="24"/>
      <c r="F2" s="24"/>
      <c r="G2" s="162" t="s">
        <v>35</v>
      </c>
      <c r="H2" s="162"/>
    </row>
    <row r="3" spans="1:12" ht="12.75" customHeight="1" x14ac:dyDescent="0.3">
      <c r="D3" s="24"/>
      <c r="E3" s="24"/>
      <c r="F3" s="162" t="s">
        <v>36</v>
      </c>
      <c r="G3" s="162"/>
      <c r="H3" s="162"/>
    </row>
    <row r="4" spans="1:12" ht="13" x14ac:dyDescent="0.3">
      <c r="A4" s="15"/>
      <c r="B4" s="15"/>
      <c r="C4" s="15"/>
      <c r="D4" s="24"/>
      <c r="E4" s="24"/>
      <c r="F4" s="24"/>
      <c r="G4" s="162" t="s">
        <v>690</v>
      </c>
      <c r="H4" s="162"/>
    </row>
    <row r="5" spans="1:12" ht="78" customHeight="1" x14ac:dyDescent="0.25">
      <c r="A5" s="165" t="s">
        <v>878</v>
      </c>
      <c r="B5" s="165"/>
      <c r="C5" s="165"/>
      <c r="D5" s="165"/>
      <c r="E5" s="165"/>
      <c r="F5" s="165"/>
    </row>
    <row r="6" spans="1:12" ht="13" x14ac:dyDescent="0.3">
      <c r="A6" s="21"/>
      <c r="E6" s="13"/>
      <c r="F6" s="65"/>
    </row>
    <row r="7" spans="1:12" ht="23.5" customHeight="1" x14ac:dyDescent="0.25">
      <c r="A7" s="166" t="s">
        <v>0</v>
      </c>
      <c r="B7" s="166" t="s">
        <v>1</v>
      </c>
      <c r="C7" s="166" t="s">
        <v>2</v>
      </c>
      <c r="D7" s="166" t="s">
        <v>3</v>
      </c>
      <c r="E7" s="167" t="s">
        <v>100</v>
      </c>
      <c r="F7" s="163" t="s">
        <v>39</v>
      </c>
      <c r="G7" s="164" t="s">
        <v>755</v>
      </c>
      <c r="H7" s="164"/>
    </row>
    <row r="8" spans="1:12" ht="59.15" customHeight="1" x14ac:dyDescent="0.25">
      <c r="A8" s="166"/>
      <c r="B8" s="166"/>
      <c r="C8" s="166"/>
      <c r="D8" s="166"/>
      <c r="E8" s="167"/>
      <c r="F8" s="163"/>
      <c r="G8" s="29" t="s">
        <v>756</v>
      </c>
      <c r="H8" s="117" t="s">
        <v>757</v>
      </c>
    </row>
    <row r="9" spans="1:12" ht="15" customHeight="1" x14ac:dyDescent="0.25">
      <c r="A9" s="7">
        <v>1</v>
      </c>
      <c r="B9" s="7">
        <v>2</v>
      </c>
      <c r="C9" s="7">
        <v>3</v>
      </c>
      <c r="D9" s="7">
        <v>4</v>
      </c>
      <c r="E9" s="7">
        <v>5</v>
      </c>
      <c r="F9" s="48" t="s">
        <v>650</v>
      </c>
      <c r="G9" s="29">
        <v>7</v>
      </c>
      <c r="H9" s="29">
        <v>8</v>
      </c>
    </row>
    <row r="10" spans="1:12" s="24" customFormat="1" ht="15.5" x14ac:dyDescent="0.35">
      <c r="A10" s="62">
        <v>1</v>
      </c>
      <c r="B10" s="1">
        <v>100</v>
      </c>
      <c r="C10" s="2"/>
      <c r="D10" s="2"/>
      <c r="E10" s="82" t="s">
        <v>4</v>
      </c>
      <c r="F10" s="135">
        <f>F11+F21+F32+F56+F76+F80+F52+F70</f>
        <v>147233.1</v>
      </c>
      <c r="G10" s="150">
        <f>G11+G21+G32+G56+G76+G80+G52+G70</f>
        <v>144915.69151</v>
      </c>
      <c r="H10" s="143">
        <f>G10/F10*100</f>
        <v>98.426027510118303</v>
      </c>
      <c r="I10" s="67"/>
      <c r="J10"/>
      <c r="K10" s="66"/>
      <c r="L10" s="31"/>
    </row>
    <row r="11" spans="1:12" s="24" customFormat="1" ht="26" x14ac:dyDescent="0.35">
      <c r="A11" s="62">
        <v>2</v>
      </c>
      <c r="B11" s="50">
        <v>102</v>
      </c>
      <c r="C11" s="2"/>
      <c r="D11" s="2"/>
      <c r="E11" s="77" t="s">
        <v>68</v>
      </c>
      <c r="F11" s="135">
        <f>F12</f>
        <v>2966.5</v>
      </c>
      <c r="G11" s="150">
        <f>G12</f>
        <v>2850.2095999999997</v>
      </c>
      <c r="H11" s="143">
        <f t="shared" ref="H11:H74" si="0">G11/F11*100</f>
        <v>96.079878644867676</v>
      </c>
      <c r="I11"/>
      <c r="J11" s="65"/>
      <c r="K11" s="59"/>
      <c r="L11" s="59"/>
    </row>
    <row r="12" spans="1:12" ht="15.5" x14ac:dyDescent="0.35">
      <c r="A12" s="62">
        <v>3</v>
      </c>
      <c r="B12" s="50">
        <v>102</v>
      </c>
      <c r="C12" s="2" t="s">
        <v>189</v>
      </c>
      <c r="D12" s="2"/>
      <c r="E12" s="77" t="s">
        <v>156</v>
      </c>
      <c r="F12" s="135">
        <f>F13+F17+F15+F19</f>
        <v>2966.5</v>
      </c>
      <c r="G12" s="150">
        <f>G13+G17+G15+G19</f>
        <v>2850.2095999999997</v>
      </c>
      <c r="H12" s="143">
        <f t="shared" si="0"/>
        <v>96.079878644867676</v>
      </c>
      <c r="J12" s="59"/>
      <c r="K12" s="33"/>
      <c r="L12" s="33"/>
    </row>
    <row r="13" spans="1:12" ht="15.5" x14ac:dyDescent="0.35">
      <c r="A13" s="62">
        <v>4</v>
      </c>
      <c r="B13" s="50">
        <v>102</v>
      </c>
      <c r="C13" s="2" t="s">
        <v>246</v>
      </c>
      <c r="D13" s="2"/>
      <c r="E13" s="77" t="s">
        <v>30</v>
      </c>
      <c r="F13" s="135">
        <f>F14</f>
        <v>2693.2000000000003</v>
      </c>
      <c r="G13" s="150">
        <f>G14</f>
        <v>2576.9096</v>
      </c>
      <c r="H13" s="143">
        <f t="shared" si="0"/>
        <v>95.682073369968805</v>
      </c>
      <c r="J13" s="24"/>
      <c r="K13" s="98"/>
      <c r="L13" s="72"/>
    </row>
    <row r="14" spans="1:12" ht="15.5" x14ac:dyDescent="0.35">
      <c r="A14" s="62">
        <v>5</v>
      </c>
      <c r="B14" s="51">
        <v>102</v>
      </c>
      <c r="C14" s="4" t="s">
        <v>246</v>
      </c>
      <c r="D14" s="4" t="s">
        <v>50</v>
      </c>
      <c r="E14" s="83" t="s">
        <v>81</v>
      </c>
      <c r="F14" s="136">
        <f>2495.8+197.4</f>
        <v>2693.2000000000003</v>
      </c>
      <c r="G14" s="151">
        <v>2576.9096</v>
      </c>
      <c r="H14" s="144">
        <f t="shared" si="0"/>
        <v>95.682073369968805</v>
      </c>
      <c r="J14" s="24"/>
      <c r="K14" s="98"/>
      <c r="L14" s="72"/>
    </row>
    <row r="15" spans="1:12" ht="52" x14ac:dyDescent="0.35">
      <c r="A15" s="62">
        <v>6</v>
      </c>
      <c r="B15" s="50">
        <v>102</v>
      </c>
      <c r="C15" s="137" t="s">
        <v>729</v>
      </c>
      <c r="D15" s="2"/>
      <c r="E15" s="84" t="s">
        <v>734</v>
      </c>
      <c r="F15" s="135">
        <f>F16</f>
        <v>78</v>
      </c>
      <c r="G15" s="150">
        <f>G16</f>
        <v>78</v>
      </c>
      <c r="H15" s="143">
        <f t="shared" si="0"/>
        <v>100</v>
      </c>
      <c r="L15" s="31"/>
    </row>
    <row r="16" spans="1:12" ht="15.5" x14ac:dyDescent="0.35">
      <c r="A16" s="62">
        <v>7</v>
      </c>
      <c r="B16" s="51">
        <v>102</v>
      </c>
      <c r="C16" s="138" t="s">
        <v>729</v>
      </c>
      <c r="D16" s="4" t="s">
        <v>50</v>
      </c>
      <c r="E16" s="83" t="s">
        <v>81</v>
      </c>
      <c r="F16" s="139">
        <v>78</v>
      </c>
      <c r="G16" s="152">
        <v>78</v>
      </c>
      <c r="H16" s="144">
        <f t="shared" si="0"/>
        <v>100</v>
      </c>
    </row>
    <row r="17" spans="1:12" ht="15.5" x14ac:dyDescent="0.35">
      <c r="A17" s="62">
        <v>8</v>
      </c>
      <c r="B17" s="50">
        <v>102</v>
      </c>
      <c r="C17" s="2" t="s">
        <v>678</v>
      </c>
      <c r="D17" s="2"/>
      <c r="E17" s="84" t="s">
        <v>679</v>
      </c>
      <c r="F17" s="135">
        <f>F18</f>
        <v>78.099999999999994</v>
      </c>
      <c r="G17" s="150">
        <f>G18</f>
        <v>78.12</v>
      </c>
      <c r="H17" s="143">
        <f t="shared" si="0"/>
        <v>100.02560819462229</v>
      </c>
    </row>
    <row r="18" spans="1:12" ht="15.5" x14ac:dyDescent="0.35">
      <c r="A18" s="62">
        <v>9</v>
      </c>
      <c r="B18" s="51">
        <v>102</v>
      </c>
      <c r="C18" s="4" t="s">
        <v>678</v>
      </c>
      <c r="D18" s="4" t="s">
        <v>50</v>
      </c>
      <c r="E18" s="83" t="s">
        <v>81</v>
      </c>
      <c r="F18" s="139">
        <v>78.099999999999994</v>
      </c>
      <c r="G18" s="152">
        <v>78.12</v>
      </c>
      <c r="H18" s="144">
        <f t="shared" si="0"/>
        <v>100.02560819462229</v>
      </c>
    </row>
    <row r="19" spans="1:12" ht="39" x14ac:dyDescent="0.35">
      <c r="A19" s="62">
        <v>10</v>
      </c>
      <c r="B19" s="50">
        <v>102</v>
      </c>
      <c r="C19" s="2" t="s">
        <v>728</v>
      </c>
      <c r="D19" s="2"/>
      <c r="E19" s="84" t="s">
        <v>733</v>
      </c>
      <c r="F19" s="135">
        <f>F20</f>
        <v>117.2</v>
      </c>
      <c r="G19" s="150">
        <f>G20</f>
        <v>117.18</v>
      </c>
      <c r="H19" s="143">
        <f t="shared" si="0"/>
        <v>99.982935153583625</v>
      </c>
      <c r="L19" s="31"/>
    </row>
    <row r="20" spans="1:12" ht="15.5" x14ac:dyDescent="0.35">
      <c r="A20" s="62">
        <v>11</v>
      </c>
      <c r="B20" s="51">
        <v>102</v>
      </c>
      <c r="C20" s="4" t="s">
        <v>728</v>
      </c>
      <c r="D20" s="4" t="s">
        <v>50</v>
      </c>
      <c r="E20" s="83" t="s">
        <v>81</v>
      </c>
      <c r="F20" s="139">
        <v>117.2</v>
      </c>
      <c r="G20" s="152">
        <v>117.18</v>
      </c>
      <c r="H20" s="144">
        <f t="shared" si="0"/>
        <v>99.982935153583625</v>
      </c>
      <c r="L20" s="31"/>
    </row>
    <row r="21" spans="1:12" ht="39" x14ac:dyDescent="0.35">
      <c r="A21" s="62">
        <v>12</v>
      </c>
      <c r="B21" s="50">
        <v>103</v>
      </c>
      <c r="C21" s="2"/>
      <c r="D21" s="2"/>
      <c r="E21" s="77" t="s">
        <v>27</v>
      </c>
      <c r="F21" s="135">
        <f>F22</f>
        <v>6220.2</v>
      </c>
      <c r="G21" s="150">
        <f>G22</f>
        <v>6216.9903000000004</v>
      </c>
      <c r="H21" s="143">
        <f t="shared" si="0"/>
        <v>99.948398765313016</v>
      </c>
      <c r="L21" s="31"/>
    </row>
    <row r="22" spans="1:12" ht="15.5" x14ac:dyDescent="0.35">
      <c r="A22" s="62">
        <v>13</v>
      </c>
      <c r="B22" s="79">
        <v>103</v>
      </c>
      <c r="C22" s="2" t="s">
        <v>189</v>
      </c>
      <c r="D22" s="2"/>
      <c r="E22" s="77" t="s">
        <v>156</v>
      </c>
      <c r="F22" s="135">
        <f>F25+F23+F28+F30</f>
        <v>6220.2</v>
      </c>
      <c r="G22" s="150">
        <f>G25+G23+G28+G30</f>
        <v>6216.9903000000004</v>
      </c>
      <c r="H22" s="143">
        <f t="shared" si="0"/>
        <v>99.948398765313016</v>
      </c>
      <c r="L22" s="31"/>
    </row>
    <row r="23" spans="1:12" ht="15.5" x14ac:dyDescent="0.35">
      <c r="A23" s="62">
        <v>14</v>
      </c>
      <c r="B23" s="79">
        <v>103</v>
      </c>
      <c r="C23" s="4" t="s">
        <v>248</v>
      </c>
      <c r="D23" s="2"/>
      <c r="E23" s="77" t="s">
        <v>108</v>
      </c>
      <c r="F23" s="135">
        <f>F24</f>
        <v>390</v>
      </c>
      <c r="G23" s="150">
        <f>G24</f>
        <v>388.67430000000002</v>
      </c>
      <c r="H23" s="143">
        <f t="shared" si="0"/>
        <v>99.660076923076929</v>
      </c>
      <c r="L23" s="31"/>
    </row>
    <row r="24" spans="1:12" ht="15.5" x14ac:dyDescent="0.35">
      <c r="A24" s="62">
        <v>15</v>
      </c>
      <c r="B24" s="80">
        <v>103</v>
      </c>
      <c r="C24" s="4" t="s">
        <v>248</v>
      </c>
      <c r="D24" s="4" t="s">
        <v>50</v>
      </c>
      <c r="E24" s="83" t="s">
        <v>81</v>
      </c>
      <c r="F24" s="136">
        <v>390</v>
      </c>
      <c r="G24" s="151">
        <v>388.67430000000002</v>
      </c>
      <c r="H24" s="144">
        <f t="shared" si="0"/>
        <v>99.660076923076929</v>
      </c>
      <c r="L24" s="31"/>
    </row>
    <row r="25" spans="1:12" ht="39" x14ac:dyDescent="0.35">
      <c r="A25" s="62">
        <v>16</v>
      </c>
      <c r="B25" s="79">
        <v>103</v>
      </c>
      <c r="C25" s="137" t="s">
        <v>247</v>
      </c>
      <c r="D25" s="10"/>
      <c r="E25" s="77" t="s">
        <v>107</v>
      </c>
      <c r="F25" s="135">
        <f>F26+F27</f>
        <v>3350.8</v>
      </c>
      <c r="G25" s="150">
        <f>G26+G27</f>
        <v>3348.9163200000003</v>
      </c>
      <c r="H25" s="143">
        <f t="shared" si="0"/>
        <v>99.943784170944255</v>
      </c>
      <c r="L25" s="31"/>
    </row>
    <row r="26" spans="1:12" ht="15.5" x14ac:dyDescent="0.35">
      <c r="A26" s="62">
        <v>17</v>
      </c>
      <c r="B26" s="80">
        <v>103</v>
      </c>
      <c r="C26" s="138" t="s">
        <v>247</v>
      </c>
      <c r="D26" s="4" t="s">
        <v>50</v>
      </c>
      <c r="E26" s="83" t="s">
        <v>81</v>
      </c>
      <c r="F26" s="136">
        <v>2653.8</v>
      </c>
      <c r="G26" s="151">
        <v>2653.7194800000002</v>
      </c>
      <c r="H26" s="144">
        <f t="shared" si="0"/>
        <v>99.996965860275836</v>
      </c>
      <c r="L26" s="31"/>
    </row>
    <row r="27" spans="1:12" ht="26" x14ac:dyDescent="0.35">
      <c r="A27" s="62">
        <v>18</v>
      </c>
      <c r="B27" s="80">
        <v>103</v>
      </c>
      <c r="C27" s="138" t="s">
        <v>247</v>
      </c>
      <c r="D27" s="4">
        <v>240</v>
      </c>
      <c r="E27" s="83" t="s">
        <v>77</v>
      </c>
      <c r="F27" s="136">
        <v>697</v>
      </c>
      <c r="G27" s="151">
        <v>695.19683999999995</v>
      </c>
      <c r="H27" s="144">
        <f t="shared" si="0"/>
        <v>99.741296987087509</v>
      </c>
      <c r="L27" s="31"/>
    </row>
    <row r="28" spans="1:12" ht="15.5" x14ac:dyDescent="0.35">
      <c r="A28" s="62">
        <v>19</v>
      </c>
      <c r="B28" s="79">
        <v>103</v>
      </c>
      <c r="C28" s="137" t="s">
        <v>330</v>
      </c>
      <c r="D28" s="2"/>
      <c r="E28" s="77" t="s">
        <v>329</v>
      </c>
      <c r="F28" s="135">
        <f>F29</f>
        <v>2338.6</v>
      </c>
      <c r="G28" s="150">
        <f>G29</f>
        <v>2338.5996799999998</v>
      </c>
      <c r="H28" s="143">
        <f t="shared" si="0"/>
        <v>99.999986316599674</v>
      </c>
      <c r="L28" s="31"/>
    </row>
    <row r="29" spans="1:12" ht="15.5" x14ac:dyDescent="0.35">
      <c r="A29" s="62">
        <v>20</v>
      </c>
      <c r="B29" s="80">
        <v>103</v>
      </c>
      <c r="C29" s="138" t="s">
        <v>330</v>
      </c>
      <c r="D29" s="4" t="s">
        <v>50</v>
      </c>
      <c r="E29" s="83" t="s">
        <v>81</v>
      </c>
      <c r="F29" s="136">
        <f>2150.6+188</f>
        <v>2338.6</v>
      </c>
      <c r="G29" s="151">
        <v>2338.5996799999998</v>
      </c>
      <c r="H29" s="144">
        <f t="shared" si="0"/>
        <v>99.999986316599674</v>
      </c>
      <c r="L29" s="31"/>
    </row>
    <row r="30" spans="1:12" ht="52" x14ac:dyDescent="0.35">
      <c r="A30" s="62">
        <v>21</v>
      </c>
      <c r="B30" s="79">
        <v>103</v>
      </c>
      <c r="C30" s="137" t="s">
        <v>729</v>
      </c>
      <c r="D30" s="2"/>
      <c r="E30" s="84" t="s">
        <v>734</v>
      </c>
      <c r="F30" s="135">
        <f>F31</f>
        <v>140.80000000000001</v>
      </c>
      <c r="G30" s="150">
        <f>G31</f>
        <v>140.80000000000001</v>
      </c>
      <c r="H30" s="143">
        <f t="shared" si="0"/>
        <v>100</v>
      </c>
      <c r="L30" s="31"/>
    </row>
    <row r="31" spans="1:12" ht="15.5" x14ac:dyDescent="0.35">
      <c r="A31" s="62">
        <v>22</v>
      </c>
      <c r="B31" s="80">
        <v>103</v>
      </c>
      <c r="C31" s="138" t="s">
        <v>729</v>
      </c>
      <c r="D31" s="4" t="s">
        <v>50</v>
      </c>
      <c r="E31" s="83" t="s">
        <v>81</v>
      </c>
      <c r="F31" s="139">
        <v>140.80000000000001</v>
      </c>
      <c r="G31" s="152">
        <v>140.80000000000001</v>
      </c>
      <c r="H31" s="144">
        <f t="shared" si="0"/>
        <v>100</v>
      </c>
      <c r="L31" s="31"/>
    </row>
    <row r="32" spans="1:12" ht="39" x14ac:dyDescent="0.35">
      <c r="A32" s="62">
        <v>23</v>
      </c>
      <c r="B32" s="50">
        <v>104</v>
      </c>
      <c r="C32" s="2"/>
      <c r="D32" s="2"/>
      <c r="E32" s="77" t="s">
        <v>33</v>
      </c>
      <c r="F32" s="135">
        <f>F33+F45</f>
        <v>67772.7</v>
      </c>
      <c r="G32" s="150">
        <f>G33+G45</f>
        <v>66084.708339999997</v>
      </c>
      <c r="H32" s="143">
        <f t="shared" si="0"/>
        <v>97.509333905835234</v>
      </c>
      <c r="L32" s="31"/>
    </row>
    <row r="33" spans="1:12" ht="39" x14ac:dyDescent="0.35">
      <c r="A33" s="62">
        <v>24</v>
      </c>
      <c r="B33" s="79">
        <v>104</v>
      </c>
      <c r="C33" s="10" t="s">
        <v>249</v>
      </c>
      <c r="D33" s="2"/>
      <c r="E33" s="84" t="s">
        <v>593</v>
      </c>
      <c r="F33" s="135">
        <f>F34</f>
        <v>65837.5</v>
      </c>
      <c r="G33" s="150">
        <f>G34</f>
        <v>64149.574520000002</v>
      </c>
      <c r="H33" s="143">
        <f t="shared" si="0"/>
        <v>97.436224826276813</v>
      </c>
      <c r="L33" s="31"/>
    </row>
    <row r="34" spans="1:12" ht="39" x14ac:dyDescent="0.35">
      <c r="A34" s="62">
        <v>25</v>
      </c>
      <c r="B34" s="79">
        <v>104</v>
      </c>
      <c r="C34" s="10" t="s">
        <v>250</v>
      </c>
      <c r="D34" s="2"/>
      <c r="E34" s="84" t="s">
        <v>766</v>
      </c>
      <c r="F34" s="135">
        <f>F35+F39+F43</f>
        <v>65837.5</v>
      </c>
      <c r="G34" s="150">
        <f>G35+G39+G43</f>
        <v>64149.574520000002</v>
      </c>
      <c r="H34" s="143">
        <f t="shared" si="0"/>
        <v>97.436224826276813</v>
      </c>
      <c r="L34" s="31"/>
    </row>
    <row r="35" spans="1:12" ht="26" x14ac:dyDescent="0.35">
      <c r="A35" s="62">
        <v>26</v>
      </c>
      <c r="B35" s="50">
        <v>104</v>
      </c>
      <c r="C35" s="2" t="s">
        <v>315</v>
      </c>
      <c r="D35" s="2"/>
      <c r="E35" s="77" t="s">
        <v>109</v>
      </c>
      <c r="F35" s="135">
        <f>F36+F37+F38</f>
        <v>29378.499999999996</v>
      </c>
      <c r="G35" s="150">
        <f>G36+G37+G38</f>
        <v>28921.288620000003</v>
      </c>
      <c r="H35" s="143">
        <f t="shared" si="0"/>
        <v>98.443721156628172</v>
      </c>
      <c r="L35" s="31"/>
    </row>
    <row r="36" spans="1:12" ht="15.5" x14ac:dyDescent="0.35">
      <c r="A36" s="62">
        <v>27</v>
      </c>
      <c r="B36" s="51">
        <v>104</v>
      </c>
      <c r="C36" s="4" t="s">
        <v>315</v>
      </c>
      <c r="D36" s="4" t="s">
        <v>50</v>
      </c>
      <c r="E36" s="7" t="s">
        <v>81</v>
      </c>
      <c r="F36" s="136">
        <f>25114.3+60+1857.8+1663.6</f>
        <v>28695.699999999997</v>
      </c>
      <c r="G36" s="151">
        <v>28259.664250000002</v>
      </c>
      <c r="H36" s="144">
        <f t="shared" si="0"/>
        <v>98.480484009799397</v>
      </c>
      <c r="L36" s="31"/>
    </row>
    <row r="37" spans="1:12" ht="26" x14ac:dyDescent="0.35">
      <c r="A37" s="62">
        <v>28</v>
      </c>
      <c r="B37" s="51">
        <v>104</v>
      </c>
      <c r="C37" s="4" t="s">
        <v>315</v>
      </c>
      <c r="D37" s="4" t="s">
        <v>78</v>
      </c>
      <c r="E37" s="83" t="s">
        <v>77</v>
      </c>
      <c r="F37" s="136">
        <f>300+152.8</f>
        <v>452.8</v>
      </c>
      <c r="G37" s="151">
        <v>431.62437</v>
      </c>
      <c r="H37" s="144">
        <f t="shared" si="0"/>
        <v>95.323403268551232</v>
      </c>
      <c r="L37" s="31"/>
    </row>
    <row r="38" spans="1:12" ht="15.5" x14ac:dyDescent="0.35">
      <c r="A38" s="62">
        <v>29</v>
      </c>
      <c r="B38" s="51">
        <v>104</v>
      </c>
      <c r="C38" s="4" t="s">
        <v>315</v>
      </c>
      <c r="D38" s="4" t="s">
        <v>79</v>
      </c>
      <c r="E38" s="83" t="s">
        <v>80</v>
      </c>
      <c r="F38" s="136">
        <f>50+40+55+15+70</f>
        <v>230</v>
      </c>
      <c r="G38" s="151">
        <v>230</v>
      </c>
      <c r="H38" s="144">
        <f t="shared" si="0"/>
        <v>100</v>
      </c>
      <c r="L38" s="31"/>
    </row>
    <row r="39" spans="1:12" ht="15.5" x14ac:dyDescent="0.35">
      <c r="A39" s="62">
        <v>30</v>
      </c>
      <c r="B39" s="50">
        <v>104</v>
      </c>
      <c r="C39" s="10" t="s">
        <v>632</v>
      </c>
      <c r="D39" s="2"/>
      <c r="E39" s="77" t="s">
        <v>175</v>
      </c>
      <c r="F39" s="135">
        <f>F40+F41+F42</f>
        <v>35799</v>
      </c>
      <c r="G39" s="150">
        <f>G40+G41+G42</f>
        <v>34595.485890000004</v>
      </c>
      <c r="H39" s="143">
        <f t="shared" si="0"/>
        <v>96.638134836168618</v>
      </c>
      <c r="L39" s="31"/>
    </row>
    <row r="40" spans="1:12" ht="15.5" x14ac:dyDescent="0.35">
      <c r="A40" s="62">
        <v>31</v>
      </c>
      <c r="B40" s="51">
        <v>104</v>
      </c>
      <c r="C40" s="4" t="s">
        <v>632</v>
      </c>
      <c r="D40" s="4" t="s">
        <v>50</v>
      </c>
      <c r="E40" s="7" t="s">
        <v>81</v>
      </c>
      <c r="F40" s="136">
        <v>24741.200000000001</v>
      </c>
      <c r="G40" s="151">
        <v>24461.16401</v>
      </c>
      <c r="H40" s="144">
        <f t="shared" si="0"/>
        <v>98.868139015084139</v>
      </c>
      <c r="L40" s="31"/>
    </row>
    <row r="41" spans="1:12" ht="26" x14ac:dyDescent="0.35">
      <c r="A41" s="62">
        <v>32</v>
      </c>
      <c r="B41" s="51">
        <v>104</v>
      </c>
      <c r="C41" s="4" t="s">
        <v>632</v>
      </c>
      <c r="D41" s="4" t="s">
        <v>78</v>
      </c>
      <c r="E41" s="83" t="s">
        <v>77</v>
      </c>
      <c r="F41" s="136">
        <v>11056.5</v>
      </c>
      <c r="G41" s="151">
        <v>10132.98921</v>
      </c>
      <c r="H41" s="144">
        <f t="shared" si="0"/>
        <v>91.647349613349618</v>
      </c>
      <c r="L41" s="31"/>
    </row>
    <row r="42" spans="1:12" ht="15.5" x14ac:dyDescent="0.35">
      <c r="A42" s="62">
        <v>33</v>
      </c>
      <c r="B42" s="51">
        <v>104</v>
      </c>
      <c r="C42" s="4" t="s">
        <v>632</v>
      </c>
      <c r="D42" s="4" t="s">
        <v>79</v>
      </c>
      <c r="E42" s="83" t="s">
        <v>80</v>
      </c>
      <c r="F42" s="136">
        <v>1.3</v>
      </c>
      <c r="G42" s="151">
        <v>1.33267</v>
      </c>
      <c r="H42" s="144">
        <v>100</v>
      </c>
      <c r="L42" s="31"/>
    </row>
    <row r="43" spans="1:12" ht="26" x14ac:dyDescent="0.35">
      <c r="A43" s="62">
        <v>34</v>
      </c>
      <c r="B43" s="79">
        <v>104</v>
      </c>
      <c r="C43" s="10" t="s">
        <v>633</v>
      </c>
      <c r="D43" s="10"/>
      <c r="E43" s="84" t="s">
        <v>135</v>
      </c>
      <c r="F43" s="135">
        <f>F44</f>
        <v>660</v>
      </c>
      <c r="G43" s="150">
        <f>G44</f>
        <v>632.80001000000004</v>
      </c>
      <c r="H43" s="143">
        <f t="shared" si="0"/>
        <v>95.8787893939394</v>
      </c>
      <c r="L43" s="31"/>
    </row>
    <row r="44" spans="1:12" ht="26" x14ac:dyDescent="0.35">
      <c r="A44" s="62">
        <v>35</v>
      </c>
      <c r="B44" s="80">
        <v>104</v>
      </c>
      <c r="C44" s="12" t="s">
        <v>633</v>
      </c>
      <c r="D44" s="4">
        <v>240</v>
      </c>
      <c r="E44" s="83" t="s">
        <v>77</v>
      </c>
      <c r="F44" s="136">
        <f>730-70</f>
        <v>660</v>
      </c>
      <c r="G44" s="151">
        <v>632.80001000000004</v>
      </c>
      <c r="H44" s="144">
        <f t="shared" si="0"/>
        <v>95.8787893939394</v>
      </c>
      <c r="L44" s="31"/>
    </row>
    <row r="45" spans="1:12" ht="15.5" x14ac:dyDescent="0.35">
      <c r="A45" s="62">
        <v>36</v>
      </c>
      <c r="B45" s="50">
        <v>104</v>
      </c>
      <c r="C45" s="2" t="s">
        <v>189</v>
      </c>
      <c r="D45" s="4"/>
      <c r="E45" s="77" t="s">
        <v>156</v>
      </c>
      <c r="F45" s="135">
        <f>F48+F46+F50</f>
        <v>1935.2</v>
      </c>
      <c r="G45" s="150">
        <f>G48+G46+G50</f>
        <v>1935.13382</v>
      </c>
      <c r="H45" s="143">
        <f t="shared" si="0"/>
        <v>99.996580198429101</v>
      </c>
      <c r="L45" s="31"/>
    </row>
    <row r="46" spans="1:12" ht="52" x14ac:dyDescent="0.35">
      <c r="A46" s="62">
        <v>37</v>
      </c>
      <c r="B46" s="79">
        <v>104</v>
      </c>
      <c r="C46" s="137" t="s">
        <v>729</v>
      </c>
      <c r="D46" s="2"/>
      <c r="E46" s="84" t="s">
        <v>734</v>
      </c>
      <c r="F46" s="135">
        <f>F47</f>
        <v>1373.7</v>
      </c>
      <c r="G46" s="150">
        <f>G47</f>
        <v>1373.7</v>
      </c>
      <c r="H46" s="143">
        <f t="shared" si="0"/>
        <v>100</v>
      </c>
      <c r="L46" s="31"/>
    </row>
    <row r="47" spans="1:12" ht="15.5" x14ac:dyDescent="0.35">
      <c r="A47" s="62">
        <v>38</v>
      </c>
      <c r="B47" s="80">
        <v>104</v>
      </c>
      <c r="C47" s="138" t="s">
        <v>729</v>
      </c>
      <c r="D47" s="4" t="s">
        <v>50</v>
      </c>
      <c r="E47" s="83" t="s">
        <v>81</v>
      </c>
      <c r="F47" s="139">
        <v>1373.7</v>
      </c>
      <c r="G47" s="152">
        <v>1373.7</v>
      </c>
      <c r="H47" s="144">
        <f t="shared" si="0"/>
        <v>100</v>
      </c>
      <c r="L47" s="31"/>
    </row>
    <row r="48" spans="1:12" ht="15.5" x14ac:dyDescent="0.35">
      <c r="A48" s="62">
        <v>39</v>
      </c>
      <c r="B48" s="50">
        <v>104</v>
      </c>
      <c r="C48" s="2" t="s">
        <v>678</v>
      </c>
      <c r="D48" s="2"/>
      <c r="E48" s="84" t="s">
        <v>679</v>
      </c>
      <c r="F48" s="135">
        <f>F49</f>
        <v>198.3</v>
      </c>
      <c r="G48" s="150">
        <f>G49</f>
        <v>198.24001999999999</v>
      </c>
      <c r="H48" s="143">
        <f t="shared" si="0"/>
        <v>99.969752899646991</v>
      </c>
      <c r="L48" s="31"/>
    </row>
    <row r="49" spans="1:12" ht="15.5" x14ac:dyDescent="0.35">
      <c r="A49" s="62">
        <v>40</v>
      </c>
      <c r="B49" s="51">
        <v>104</v>
      </c>
      <c r="C49" s="4" t="s">
        <v>678</v>
      </c>
      <c r="D49" s="4" t="s">
        <v>50</v>
      </c>
      <c r="E49" s="83" t="s">
        <v>81</v>
      </c>
      <c r="F49" s="139">
        <v>198.3</v>
      </c>
      <c r="G49" s="152">
        <v>198.24001999999999</v>
      </c>
      <c r="H49" s="144">
        <f t="shared" si="0"/>
        <v>99.969752899646991</v>
      </c>
      <c r="L49" s="31"/>
    </row>
    <row r="50" spans="1:12" ht="39" x14ac:dyDescent="0.35">
      <c r="A50" s="62">
        <v>41</v>
      </c>
      <c r="B50" s="50">
        <v>104</v>
      </c>
      <c r="C50" s="2" t="s">
        <v>728</v>
      </c>
      <c r="D50" s="2"/>
      <c r="E50" s="84" t="s">
        <v>733</v>
      </c>
      <c r="F50" s="135">
        <f>F51</f>
        <v>363.2</v>
      </c>
      <c r="G50" s="150">
        <f>G51</f>
        <v>363.19380000000001</v>
      </c>
      <c r="H50" s="143">
        <f t="shared" si="0"/>
        <v>99.998292951541856</v>
      </c>
      <c r="L50" s="31"/>
    </row>
    <row r="51" spans="1:12" ht="15.5" x14ac:dyDescent="0.35">
      <c r="A51" s="62">
        <v>42</v>
      </c>
      <c r="B51" s="51">
        <v>104</v>
      </c>
      <c r="C51" s="4" t="s">
        <v>728</v>
      </c>
      <c r="D51" s="4" t="s">
        <v>50</v>
      </c>
      <c r="E51" s="83" t="s">
        <v>81</v>
      </c>
      <c r="F51" s="139">
        <v>363.2</v>
      </c>
      <c r="G51" s="152">
        <v>363.19380000000001</v>
      </c>
      <c r="H51" s="144">
        <f t="shared" si="0"/>
        <v>99.998292951541856</v>
      </c>
      <c r="L51" s="31"/>
    </row>
    <row r="52" spans="1:12" ht="15.5" x14ac:dyDescent="0.35">
      <c r="A52" s="62">
        <v>43</v>
      </c>
      <c r="B52" s="50">
        <v>105</v>
      </c>
      <c r="C52" s="4"/>
      <c r="D52" s="4"/>
      <c r="E52" s="77" t="s">
        <v>341</v>
      </c>
      <c r="F52" s="135">
        <f t="shared" ref="F52:G54" si="1">F53</f>
        <v>14.5</v>
      </c>
      <c r="G52" s="150">
        <f t="shared" si="1"/>
        <v>14.5</v>
      </c>
      <c r="H52" s="143">
        <f t="shared" si="0"/>
        <v>100</v>
      </c>
      <c r="L52" s="31"/>
    </row>
    <row r="53" spans="1:12" ht="15.5" x14ac:dyDescent="0.35">
      <c r="A53" s="62">
        <v>44</v>
      </c>
      <c r="B53" s="50">
        <v>105</v>
      </c>
      <c r="C53" s="2" t="s">
        <v>189</v>
      </c>
      <c r="D53" s="4"/>
      <c r="E53" s="77" t="s">
        <v>156</v>
      </c>
      <c r="F53" s="135">
        <f t="shared" si="1"/>
        <v>14.5</v>
      </c>
      <c r="G53" s="150">
        <f t="shared" si="1"/>
        <v>14.5</v>
      </c>
      <c r="H53" s="143">
        <f t="shared" si="0"/>
        <v>100</v>
      </c>
      <c r="L53" s="31"/>
    </row>
    <row r="54" spans="1:12" ht="52" x14ac:dyDescent="0.35">
      <c r="A54" s="62">
        <v>45</v>
      </c>
      <c r="B54" s="50">
        <v>105</v>
      </c>
      <c r="C54" s="2" t="s">
        <v>342</v>
      </c>
      <c r="D54" s="4"/>
      <c r="E54" s="77" t="s">
        <v>660</v>
      </c>
      <c r="F54" s="135">
        <f t="shared" si="1"/>
        <v>14.5</v>
      </c>
      <c r="G54" s="150">
        <f t="shared" si="1"/>
        <v>14.5</v>
      </c>
      <c r="H54" s="143">
        <f t="shared" si="0"/>
        <v>100</v>
      </c>
      <c r="L54" s="31"/>
    </row>
    <row r="55" spans="1:12" ht="26" x14ac:dyDescent="0.35">
      <c r="A55" s="62">
        <v>46</v>
      </c>
      <c r="B55" s="51">
        <v>105</v>
      </c>
      <c r="C55" s="4" t="s">
        <v>342</v>
      </c>
      <c r="D55" s="4" t="s">
        <v>78</v>
      </c>
      <c r="E55" s="83" t="s">
        <v>77</v>
      </c>
      <c r="F55" s="139">
        <v>14.5</v>
      </c>
      <c r="G55" s="152">
        <v>14.5</v>
      </c>
      <c r="H55" s="144">
        <f t="shared" si="0"/>
        <v>100</v>
      </c>
      <c r="L55" s="31"/>
    </row>
    <row r="56" spans="1:12" ht="26" x14ac:dyDescent="0.35">
      <c r="A56" s="62">
        <v>47</v>
      </c>
      <c r="B56" s="50">
        <v>106</v>
      </c>
      <c r="C56" s="2"/>
      <c r="D56" s="2"/>
      <c r="E56" s="77" t="s">
        <v>31</v>
      </c>
      <c r="F56" s="135">
        <f>F57+F62</f>
        <v>22611.100000000002</v>
      </c>
      <c r="G56" s="150">
        <f>G57+G62</f>
        <v>22442.324950000002</v>
      </c>
      <c r="H56" s="143">
        <f t="shared" si="0"/>
        <v>99.25357435065078</v>
      </c>
      <c r="L56" s="31"/>
    </row>
    <row r="57" spans="1:12" ht="26" x14ac:dyDescent="0.35">
      <c r="A57" s="62">
        <v>48</v>
      </c>
      <c r="B57" s="50">
        <v>106</v>
      </c>
      <c r="C57" s="2" t="s">
        <v>252</v>
      </c>
      <c r="D57" s="2"/>
      <c r="E57" s="84" t="s">
        <v>741</v>
      </c>
      <c r="F57" s="135">
        <f>F58</f>
        <v>16787.600000000002</v>
      </c>
      <c r="G57" s="150">
        <f>G58</f>
        <v>16625.465260000001</v>
      </c>
      <c r="H57" s="143">
        <f t="shared" si="0"/>
        <v>99.034199409087648</v>
      </c>
      <c r="L57" s="31"/>
    </row>
    <row r="58" spans="1:12" ht="26" x14ac:dyDescent="0.35">
      <c r="A58" s="62">
        <v>49</v>
      </c>
      <c r="B58" s="50">
        <v>106</v>
      </c>
      <c r="C58" s="2" t="s">
        <v>253</v>
      </c>
      <c r="D58" s="2"/>
      <c r="E58" s="77" t="s">
        <v>109</v>
      </c>
      <c r="F58" s="135">
        <f>F59+F60+F61</f>
        <v>16787.600000000002</v>
      </c>
      <c r="G58" s="150">
        <f>G59+G60+G61</f>
        <v>16625.465260000001</v>
      </c>
      <c r="H58" s="143">
        <f t="shared" si="0"/>
        <v>99.034199409087648</v>
      </c>
      <c r="L58" s="31"/>
    </row>
    <row r="59" spans="1:12" ht="15.5" x14ac:dyDescent="0.35">
      <c r="A59" s="62">
        <v>50</v>
      </c>
      <c r="B59" s="51">
        <v>106</v>
      </c>
      <c r="C59" s="138" t="s">
        <v>253</v>
      </c>
      <c r="D59" s="4" t="s">
        <v>50</v>
      </c>
      <c r="E59" s="7" t="s">
        <v>81</v>
      </c>
      <c r="F59" s="136">
        <v>14803.7</v>
      </c>
      <c r="G59" s="151">
        <v>14643.286169999999</v>
      </c>
      <c r="H59" s="144">
        <f t="shared" si="0"/>
        <v>98.916393671852305</v>
      </c>
      <c r="L59" s="31"/>
    </row>
    <row r="60" spans="1:12" ht="26" x14ac:dyDescent="0.35">
      <c r="A60" s="62">
        <v>51</v>
      </c>
      <c r="B60" s="51">
        <v>106</v>
      </c>
      <c r="C60" s="138" t="s">
        <v>253</v>
      </c>
      <c r="D60" s="4">
        <v>240</v>
      </c>
      <c r="E60" s="83" t="s">
        <v>77</v>
      </c>
      <c r="F60" s="136">
        <v>1968.9</v>
      </c>
      <c r="G60" s="151">
        <v>1967.1790900000001</v>
      </c>
      <c r="H60" s="144">
        <f t="shared" si="0"/>
        <v>99.912595357813998</v>
      </c>
      <c r="L60" s="31"/>
    </row>
    <row r="61" spans="1:12" ht="15.5" x14ac:dyDescent="0.35">
      <c r="A61" s="62">
        <v>52</v>
      </c>
      <c r="B61" s="51">
        <v>106</v>
      </c>
      <c r="C61" s="138" t="s">
        <v>253</v>
      </c>
      <c r="D61" s="4" t="s">
        <v>79</v>
      </c>
      <c r="E61" s="83" t="s">
        <v>80</v>
      </c>
      <c r="F61" s="136">
        <v>15</v>
      </c>
      <c r="G61" s="151">
        <v>15</v>
      </c>
      <c r="H61" s="144">
        <f t="shared" si="0"/>
        <v>100</v>
      </c>
      <c r="L61" s="31"/>
    </row>
    <row r="62" spans="1:12" ht="26" x14ac:dyDescent="0.35">
      <c r="A62" s="62">
        <v>53</v>
      </c>
      <c r="B62" s="50">
        <v>106</v>
      </c>
      <c r="C62" s="2" t="s">
        <v>189</v>
      </c>
      <c r="D62" s="2"/>
      <c r="E62" s="77" t="s">
        <v>106</v>
      </c>
      <c r="F62" s="135">
        <f>F63+F65+F68</f>
        <v>5823.5</v>
      </c>
      <c r="G62" s="150">
        <f>G63+G65+G68</f>
        <v>5816.8596900000002</v>
      </c>
      <c r="H62" s="143">
        <f t="shared" si="0"/>
        <v>99.885973898858083</v>
      </c>
      <c r="L62" s="31"/>
    </row>
    <row r="63" spans="1:12" ht="26" x14ac:dyDescent="0.35">
      <c r="A63" s="62">
        <v>54</v>
      </c>
      <c r="B63" s="50">
        <v>106</v>
      </c>
      <c r="C63" s="2" t="s">
        <v>255</v>
      </c>
      <c r="D63" s="2"/>
      <c r="E63" s="77" t="s">
        <v>28</v>
      </c>
      <c r="F63" s="135">
        <f>F64</f>
        <v>1686.3</v>
      </c>
      <c r="G63" s="150">
        <f>G64</f>
        <v>1682.2059200000001</v>
      </c>
      <c r="H63" s="143">
        <f t="shared" si="0"/>
        <v>99.75721520488645</v>
      </c>
      <c r="L63" s="31"/>
    </row>
    <row r="64" spans="1:12" ht="15.5" x14ac:dyDescent="0.35">
      <c r="A64" s="62">
        <v>55</v>
      </c>
      <c r="B64" s="51">
        <v>106</v>
      </c>
      <c r="C64" s="4" t="s">
        <v>255</v>
      </c>
      <c r="D64" s="4" t="s">
        <v>50</v>
      </c>
      <c r="E64" s="7" t="s">
        <v>81</v>
      </c>
      <c r="F64" s="136">
        <f>1453.3+233</f>
        <v>1686.3</v>
      </c>
      <c r="G64" s="151">
        <v>1682.2059200000001</v>
      </c>
      <c r="H64" s="144">
        <f t="shared" si="0"/>
        <v>99.75721520488645</v>
      </c>
      <c r="L64" s="31"/>
    </row>
    <row r="65" spans="1:12" ht="39" x14ac:dyDescent="0.35">
      <c r="A65" s="62">
        <v>56</v>
      </c>
      <c r="B65" s="79">
        <v>106</v>
      </c>
      <c r="C65" s="137" t="s">
        <v>254</v>
      </c>
      <c r="D65" s="10"/>
      <c r="E65" s="77" t="s">
        <v>107</v>
      </c>
      <c r="F65" s="135">
        <f>F66+F67</f>
        <v>3575.1</v>
      </c>
      <c r="G65" s="150">
        <f>G66+G67</f>
        <v>3572.55377</v>
      </c>
      <c r="H65" s="143">
        <f t="shared" si="0"/>
        <v>99.928778775418863</v>
      </c>
      <c r="L65" s="31"/>
    </row>
    <row r="66" spans="1:12" ht="15.5" x14ac:dyDescent="0.35">
      <c r="A66" s="62">
        <v>57</v>
      </c>
      <c r="B66" s="80">
        <v>106</v>
      </c>
      <c r="C66" s="138" t="s">
        <v>254</v>
      </c>
      <c r="D66" s="4" t="s">
        <v>50</v>
      </c>
      <c r="E66" s="7" t="s">
        <v>81</v>
      </c>
      <c r="F66" s="136">
        <v>3120.6</v>
      </c>
      <c r="G66" s="151">
        <v>3118.77585</v>
      </c>
      <c r="H66" s="144">
        <f t="shared" si="0"/>
        <v>99.941544895212459</v>
      </c>
      <c r="L66" s="31"/>
    </row>
    <row r="67" spans="1:12" ht="26" x14ac:dyDescent="0.35">
      <c r="A67" s="62">
        <v>58</v>
      </c>
      <c r="B67" s="80">
        <v>106</v>
      </c>
      <c r="C67" s="138" t="s">
        <v>254</v>
      </c>
      <c r="D67" s="4">
        <v>240</v>
      </c>
      <c r="E67" s="83" t="s">
        <v>77</v>
      </c>
      <c r="F67" s="136">
        <v>454.5</v>
      </c>
      <c r="G67" s="151">
        <v>453.77791999999999</v>
      </c>
      <c r="H67" s="144">
        <f t="shared" si="0"/>
        <v>99.841126512651272</v>
      </c>
      <c r="L67" s="31"/>
    </row>
    <row r="68" spans="1:12" ht="52" x14ac:dyDescent="0.35">
      <c r="A68" s="62">
        <v>59</v>
      </c>
      <c r="B68" s="79">
        <v>106</v>
      </c>
      <c r="C68" s="137" t="s">
        <v>729</v>
      </c>
      <c r="D68" s="2"/>
      <c r="E68" s="84" t="s">
        <v>734</v>
      </c>
      <c r="F68" s="135">
        <f>F69</f>
        <v>562.1</v>
      </c>
      <c r="G68" s="150">
        <f>G69</f>
        <v>562.1</v>
      </c>
      <c r="H68" s="143">
        <f t="shared" si="0"/>
        <v>100</v>
      </c>
      <c r="L68" s="31"/>
    </row>
    <row r="69" spans="1:12" ht="15.5" x14ac:dyDescent="0.35">
      <c r="A69" s="62">
        <v>60</v>
      </c>
      <c r="B69" s="80">
        <v>106</v>
      </c>
      <c r="C69" s="138" t="s">
        <v>729</v>
      </c>
      <c r="D69" s="4" t="s">
        <v>50</v>
      </c>
      <c r="E69" s="83" t="s">
        <v>81</v>
      </c>
      <c r="F69" s="139">
        <v>562.1</v>
      </c>
      <c r="G69" s="152">
        <v>562.1</v>
      </c>
      <c r="H69" s="144">
        <f t="shared" si="0"/>
        <v>100</v>
      </c>
      <c r="L69" s="31"/>
    </row>
    <row r="70" spans="1:12" ht="15.5" x14ac:dyDescent="0.35">
      <c r="A70" s="62">
        <v>61</v>
      </c>
      <c r="B70" s="50">
        <v>107</v>
      </c>
      <c r="C70" s="2"/>
      <c r="D70" s="2"/>
      <c r="E70" s="99" t="s">
        <v>499</v>
      </c>
      <c r="F70" s="135">
        <f>F71</f>
        <v>1431</v>
      </c>
      <c r="G70" s="150">
        <f>G71</f>
        <v>1430.97999</v>
      </c>
      <c r="H70" s="143">
        <f t="shared" si="0"/>
        <v>99.998601677148841</v>
      </c>
      <c r="L70" s="31"/>
    </row>
    <row r="71" spans="1:12" ht="15.5" x14ac:dyDescent="0.35">
      <c r="A71" s="62">
        <v>62</v>
      </c>
      <c r="B71" s="50">
        <v>107</v>
      </c>
      <c r="C71" s="10" t="s">
        <v>189</v>
      </c>
      <c r="D71" s="2"/>
      <c r="E71" s="99" t="s">
        <v>156</v>
      </c>
      <c r="F71" s="135">
        <f>F72+F74</f>
        <v>1431</v>
      </c>
      <c r="G71" s="150">
        <f>G72+G74</f>
        <v>1430.97999</v>
      </c>
      <c r="H71" s="143">
        <f t="shared" si="0"/>
        <v>99.998601677148841</v>
      </c>
      <c r="L71" s="31"/>
    </row>
    <row r="72" spans="1:12" ht="26" x14ac:dyDescent="0.35">
      <c r="A72" s="62">
        <v>63</v>
      </c>
      <c r="B72" s="50">
        <v>107</v>
      </c>
      <c r="C72" s="2" t="s">
        <v>500</v>
      </c>
      <c r="D72" s="2"/>
      <c r="E72" s="77" t="s">
        <v>501</v>
      </c>
      <c r="F72" s="135">
        <f>F73</f>
        <v>1189</v>
      </c>
      <c r="G72" s="150">
        <f>G73</f>
        <v>1189</v>
      </c>
      <c r="H72" s="143">
        <f t="shared" si="0"/>
        <v>100</v>
      </c>
      <c r="L72" s="31"/>
    </row>
    <row r="73" spans="1:12" ht="15.5" x14ac:dyDescent="0.35">
      <c r="A73" s="62">
        <v>64</v>
      </c>
      <c r="B73" s="51">
        <v>107</v>
      </c>
      <c r="C73" s="4" t="s">
        <v>500</v>
      </c>
      <c r="D73" s="4" t="s">
        <v>502</v>
      </c>
      <c r="E73" s="83" t="s">
        <v>503</v>
      </c>
      <c r="F73" s="136">
        <f>1489-300</f>
        <v>1189</v>
      </c>
      <c r="G73" s="151">
        <v>1189</v>
      </c>
      <c r="H73" s="144">
        <f t="shared" si="0"/>
        <v>100</v>
      </c>
      <c r="L73" s="31"/>
    </row>
    <row r="74" spans="1:12" ht="39" x14ac:dyDescent="0.35">
      <c r="A74" s="62">
        <v>65</v>
      </c>
      <c r="B74" s="50">
        <v>107</v>
      </c>
      <c r="C74" s="30" t="s">
        <v>767</v>
      </c>
      <c r="D74" s="2"/>
      <c r="E74" s="77" t="s">
        <v>768</v>
      </c>
      <c r="F74" s="135">
        <f>F75</f>
        <v>242</v>
      </c>
      <c r="G74" s="150">
        <f>G75</f>
        <v>241.97998999999999</v>
      </c>
      <c r="H74" s="143">
        <f t="shared" si="0"/>
        <v>99.991731404958671</v>
      </c>
      <c r="L74" s="31"/>
    </row>
    <row r="75" spans="1:12" ht="26" x14ac:dyDescent="0.35">
      <c r="A75" s="62">
        <v>66</v>
      </c>
      <c r="B75" s="51">
        <v>107</v>
      </c>
      <c r="C75" s="48" t="s">
        <v>767</v>
      </c>
      <c r="D75" s="4">
        <v>240</v>
      </c>
      <c r="E75" s="83" t="s">
        <v>77</v>
      </c>
      <c r="F75" s="136">
        <v>242</v>
      </c>
      <c r="G75" s="151">
        <v>241.97998999999999</v>
      </c>
      <c r="H75" s="144">
        <f t="shared" ref="H75:H138" si="2">G75/F75*100</f>
        <v>99.991731404958671</v>
      </c>
      <c r="L75" s="31"/>
    </row>
    <row r="76" spans="1:12" ht="15.5" x14ac:dyDescent="0.35">
      <c r="A76" s="62">
        <v>67</v>
      </c>
      <c r="B76" s="50">
        <v>111</v>
      </c>
      <c r="C76" s="2"/>
      <c r="D76" s="2"/>
      <c r="E76" s="77" t="s">
        <v>5</v>
      </c>
      <c r="F76" s="135">
        <f t="shared" ref="F76:G78" si="3">F77</f>
        <v>0.1</v>
      </c>
      <c r="G76" s="150">
        <f t="shared" si="3"/>
        <v>0</v>
      </c>
      <c r="H76" s="143">
        <f t="shared" si="2"/>
        <v>0</v>
      </c>
      <c r="L76" s="31"/>
    </row>
    <row r="77" spans="1:12" ht="15.5" x14ac:dyDescent="0.35">
      <c r="A77" s="62">
        <v>68</v>
      </c>
      <c r="B77" s="50">
        <v>111</v>
      </c>
      <c r="C77" s="2" t="s">
        <v>189</v>
      </c>
      <c r="D77" s="2"/>
      <c r="E77" s="77" t="s">
        <v>156</v>
      </c>
      <c r="F77" s="135">
        <f t="shared" si="3"/>
        <v>0.1</v>
      </c>
      <c r="G77" s="150">
        <f t="shared" si="3"/>
        <v>0</v>
      </c>
      <c r="H77" s="143">
        <f t="shared" si="2"/>
        <v>0</v>
      </c>
      <c r="L77" s="31"/>
    </row>
    <row r="78" spans="1:12" ht="15.5" x14ac:dyDescent="0.35">
      <c r="A78" s="62">
        <v>69</v>
      </c>
      <c r="B78" s="50">
        <v>111</v>
      </c>
      <c r="C78" s="2" t="s">
        <v>256</v>
      </c>
      <c r="D78" s="2"/>
      <c r="E78" s="77" t="s">
        <v>6</v>
      </c>
      <c r="F78" s="135">
        <f t="shared" si="3"/>
        <v>0.1</v>
      </c>
      <c r="G78" s="150">
        <f t="shared" si="3"/>
        <v>0</v>
      </c>
      <c r="H78" s="143">
        <f t="shared" si="2"/>
        <v>0</v>
      </c>
      <c r="L78" s="31"/>
    </row>
    <row r="79" spans="1:12" ht="15.5" x14ac:dyDescent="0.35">
      <c r="A79" s="62">
        <v>70</v>
      </c>
      <c r="B79" s="51">
        <v>111</v>
      </c>
      <c r="C79" s="4" t="s">
        <v>256</v>
      </c>
      <c r="D79" s="4" t="s">
        <v>51</v>
      </c>
      <c r="E79" s="83" t="s">
        <v>52</v>
      </c>
      <c r="F79" s="136">
        <v>0.1</v>
      </c>
      <c r="G79" s="151">
        <v>0</v>
      </c>
      <c r="H79" s="144">
        <f t="shared" si="2"/>
        <v>0</v>
      </c>
      <c r="L79" s="31"/>
    </row>
    <row r="80" spans="1:12" ht="15.5" x14ac:dyDescent="0.35">
      <c r="A80" s="62">
        <v>71</v>
      </c>
      <c r="B80" s="50">
        <v>113</v>
      </c>
      <c r="C80" s="2"/>
      <c r="D80" s="2"/>
      <c r="E80" s="77" t="s">
        <v>25</v>
      </c>
      <c r="F80" s="135">
        <f>F81+F88+F110+F84+F96+F101</f>
        <v>46216.999999999993</v>
      </c>
      <c r="G80" s="150">
        <f>G81+G88+G110+G84+G96+G101</f>
        <v>45875.978329999998</v>
      </c>
      <c r="H80" s="143">
        <f t="shared" si="2"/>
        <v>99.262129367981487</v>
      </c>
      <c r="L80" s="31"/>
    </row>
    <row r="81" spans="1:12" ht="26" x14ac:dyDescent="0.35">
      <c r="A81" s="62">
        <v>72</v>
      </c>
      <c r="B81" s="50">
        <v>113</v>
      </c>
      <c r="C81" s="2" t="s">
        <v>252</v>
      </c>
      <c r="D81" s="2"/>
      <c r="E81" s="84" t="s">
        <v>741</v>
      </c>
      <c r="F81" s="135">
        <f>F82</f>
        <v>4000</v>
      </c>
      <c r="G81" s="150">
        <f>G82</f>
        <v>4000</v>
      </c>
      <c r="H81" s="143">
        <f t="shared" si="2"/>
        <v>100</v>
      </c>
      <c r="L81" s="31"/>
    </row>
    <row r="82" spans="1:12" ht="26" x14ac:dyDescent="0.35">
      <c r="A82" s="62">
        <v>73</v>
      </c>
      <c r="B82" s="50">
        <v>113</v>
      </c>
      <c r="C82" s="2" t="s">
        <v>257</v>
      </c>
      <c r="D82" s="2"/>
      <c r="E82" s="77" t="s">
        <v>417</v>
      </c>
      <c r="F82" s="135">
        <f>F83</f>
        <v>4000</v>
      </c>
      <c r="G82" s="150">
        <f>G83</f>
        <v>4000</v>
      </c>
      <c r="H82" s="143">
        <f t="shared" si="2"/>
        <v>100</v>
      </c>
      <c r="L82" s="31"/>
    </row>
    <row r="83" spans="1:12" ht="15.5" x14ac:dyDescent="0.35">
      <c r="A83" s="62">
        <v>74</v>
      </c>
      <c r="B83" s="51">
        <v>113</v>
      </c>
      <c r="C83" s="4" t="s">
        <v>257</v>
      </c>
      <c r="D83" s="48" t="s">
        <v>53</v>
      </c>
      <c r="E83" s="83" t="s">
        <v>54</v>
      </c>
      <c r="F83" s="136">
        <v>4000</v>
      </c>
      <c r="G83" s="151">
        <v>4000</v>
      </c>
      <c r="H83" s="144">
        <f t="shared" si="2"/>
        <v>100</v>
      </c>
      <c r="L83" s="31"/>
    </row>
    <row r="84" spans="1:12" ht="39" x14ac:dyDescent="0.35">
      <c r="A84" s="62">
        <v>75</v>
      </c>
      <c r="B84" s="79">
        <v>113</v>
      </c>
      <c r="C84" s="10" t="s">
        <v>258</v>
      </c>
      <c r="D84" s="10"/>
      <c r="E84" s="84" t="s">
        <v>769</v>
      </c>
      <c r="F84" s="135">
        <f>F85</f>
        <v>9865.7999999999993</v>
      </c>
      <c r="G84" s="150">
        <f>G85</f>
        <v>9862.7801400000008</v>
      </c>
      <c r="H84" s="143">
        <f t="shared" si="2"/>
        <v>99.969390622149263</v>
      </c>
      <c r="L84" s="31"/>
    </row>
    <row r="85" spans="1:12" ht="26" x14ac:dyDescent="0.35">
      <c r="A85" s="62">
        <v>76</v>
      </c>
      <c r="B85" s="1">
        <v>113</v>
      </c>
      <c r="C85" s="2" t="s">
        <v>320</v>
      </c>
      <c r="D85" s="2"/>
      <c r="E85" s="77" t="s">
        <v>109</v>
      </c>
      <c r="F85" s="135">
        <f>F86+F87</f>
        <v>9865.7999999999993</v>
      </c>
      <c r="G85" s="150">
        <f>G86+G87</f>
        <v>9862.7801400000008</v>
      </c>
      <c r="H85" s="143">
        <f t="shared" si="2"/>
        <v>99.969390622149263</v>
      </c>
      <c r="L85" s="31"/>
    </row>
    <row r="86" spans="1:12" ht="15.5" x14ac:dyDescent="0.35">
      <c r="A86" s="62">
        <v>77</v>
      </c>
      <c r="B86" s="51">
        <v>113</v>
      </c>
      <c r="C86" s="138" t="s">
        <v>320</v>
      </c>
      <c r="D86" s="4" t="s">
        <v>50</v>
      </c>
      <c r="E86" s="83" t="s">
        <v>81</v>
      </c>
      <c r="F86" s="136">
        <v>9505.5</v>
      </c>
      <c r="G86" s="151">
        <v>9503.9713400000001</v>
      </c>
      <c r="H86" s="144">
        <f t="shared" si="2"/>
        <v>99.983918152648471</v>
      </c>
      <c r="L86" s="31"/>
    </row>
    <row r="87" spans="1:12" ht="26" x14ac:dyDescent="0.35">
      <c r="A87" s="62">
        <v>78</v>
      </c>
      <c r="B87" s="51">
        <v>113</v>
      </c>
      <c r="C87" s="138" t="s">
        <v>320</v>
      </c>
      <c r="D87" s="4">
        <v>240</v>
      </c>
      <c r="E87" s="83" t="s">
        <v>77</v>
      </c>
      <c r="F87" s="136">
        <f>360.3+262.6-262.6</f>
        <v>360.30000000000007</v>
      </c>
      <c r="G87" s="151">
        <v>358.80880000000002</v>
      </c>
      <c r="H87" s="144">
        <f t="shared" si="2"/>
        <v>99.58612267554814</v>
      </c>
      <c r="L87" s="31"/>
    </row>
    <row r="88" spans="1:12" ht="39" x14ac:dyDescent="0.35">
      <c r="A88" s="62">
        <v>79</v>
      </c>
      <c r="B88" s="50">
        <v>113</v>
      </c>
      <c r="C88" s="10" t="s">
        <v>249</v>
      </c>
      <c r="D88" s="2"/>
      <c r="E88" s="84" t="s">
        <v>593</v>
      </c>
      <c r="F88" s="135">
        <f>F89</f>
        <v>29918.1</v>
      </c>
      <c r="G88" s="150">
        <f>G89</f>
        <v>29623.02247</v>
      </c>
      <c r="H88" s="143">
        <f t="shared" si="2"/>
        <v>99.013715677131913</v>
      </c>
      <c r="L88" s="31"/>
    </row>
    <row r="89" spans="1:12" ht="39" x14ac:dyDescent="0.35">
      <c r="A89" s="62">
        <v>80</v>
      </c>
      <c r="B89" s="50">
        <v>113</v>
      </c>
      <c r="C89" s="10" t="s">
        <v>250</v>
      </c>
      <c r="D89" s="2"/>
      <c r="E89" s="84" t="s">
        <v>766</v>
      </c>
      <c r="F89" s="135">
        <f>F90+F94</f>
        <v>29918.1</v>
      </c>
      <c r="G89" s="150">
        <f>G90+G94</f>
        <v>29623.02247</v>
      </c>
      <c r="H89" s="143">
        <f t="shared" si="2"/>
        <v>99.013715677131913</v>
      </c>
      <c r="L89" s="31"/>
    </row>
    <row r="90" spans="1:12" ht="15.5" x14ac:dyDescent="0.35">
      <c r="A90" s="62">
        <v>81</v>
      </c>
      <c r="B90" s="50">
        <v>113</v>
      </c>
      <c r="C90" s="74" t="s">
        <v>634</v>
      </c>
      <c r="D90" s="2"/>
      <c r="E90" s="77" t="s">
        <v>182</v>
      </c>
      <c r="F90" s="135">
        <f>F91+F92+F93</f>
        <v>28079.5</v>
      </c>
      <c r="G90" s="150">
        <f>G91+G92+G93</f>
        <v>27787.024580000001</v>
      </c>
      <c r="H90" s="143">
        <f t="shared" si="2"/>
        <v>98.958402321978667</v>
      </c>
      <c r="L90" s="31"/>
    </row>
    <row r="91" spans="1:12" ht="15.5" x14ac:dyDescent="0.35">
      <c r="A91" s="62">
        <v>82</v>
      </c>
      <c r="B91" s="51">
        <v>113</v>
      </c>
      <c r="C91" s="4" t="s">
        <v>634</v>
      </c>
      <c r="D91" s="4" t="s">
        <v>44</v>
      </c>
      <c r="E91" s="83" t="s">
        <v>45</v>
      </c>
      <c r="F91" s="136">
        <v>15901.7</v>
      </c>
      <c r="G91" s="151">
        <v>15893.7467</v>
      </c>
      <c r="H91" s="144">
        <f t="shared" si="2"/>
        <v>99.94998459284227</v>
      </c>
      <c r="L91" s="31"/>
    </row>
    <row r="92" spans="1:12" ht="26" x14ac:dyDescent="0.35">
      <c r="A92" s="62">
        <v>83</v>
      </c>
      <c r="B92" s="51">
        <v>113</v>
      </c>
      <c r="C92" s="4" t="s">
        <v>634</v>
      </c>
      <c r="D92" s="4">
        <v>240</v>
      </c>
      <c r="E92" s="83" t="s">
        <v>77</v>
      </c>
      <c r="F92" s="136">
        <v>12120.7</v>
      </c>
      <c r="G92" s="151">
        <v>11836.22788</v>
      </c>
      <c r="H92" s="144">
        <f t="shared" si="2"/>
        <v>97.653005849497148</v>
      </c>
      <c r="L92" s="31"/>
    </row>
    <row r="93" spans="1:12" ht="15.5" x14ac:dyDescent="0.35">
      <c r="A93" s="62">
        <v>84</v>
      </c>
      <c r="B93" s="51">
        <v>113</v>
      </c>
      <c r="C93" s="4" t="s">
        <v>634</v>
      </c>
      <c r="D93" s="4" t="s">
        <v>79</v>
      </c>
      <c r="E93" s="83" t="s">
        <v>80</v>
      </c>
      <c r="F93" s="136">
        <v>57.1</v>
      </c>
      <c r="G93" s="151">
        <v>57.05</v>
      </c>
      <c r="H93" s="144">
        <f t="shared" si="2"/>
        <v>99.9124343257443</v>
      </c>
      <c r="L93" s="31"/>
    </row>
    <row r="94" spans="1:12" ht="26" x14ac:dyDescent="0.35">
      <c r="A94" s="62">
        <v>85</v>
      </c>
      <c r="B94" s="79">
        <v>113</v>
      </c>
      <c r="C94" s="10" t="s">
        <v>633</v>
      </c>
      <c r="D94" s="10"/>
      <c r="E94" s="84" t="s">
        <v>135</v>
      </c>
      <c r="F94" s="135">
        <f>F95</f>
        <v>1838.6</v>
      </c>
      <c r="G94" s="150">
        <f>G95</f>
        <v>1835.9978900000001</v>
      </c>
      <c r="H94" s="143">
        <f t="shared" si="2"/>
        <v>99.858473294898303</v>
      </c>
      <c r="L94" s="31"/>
    </row>
    <row r="95" spans="1:12" ht="26" x14ac:dyDescent="0.35">
      <c r="A95" s="62">
        <v>86</v>
      </c>
      <c r="B95" s="80">
        <v>113</v>
      </c>
      <c r="C95" s="12" t="s">
        <v>633</v>
      </c>
      <c r="D95" s="4">
        <v>240</v>
      </c>
      <c r="E95" s="83" t="s">
        <v>77</v>
      </c>
      <c r="F95" s="136">
        <v>1838.6</v>
      </c>
      <c r="G95" s="151">
        <v>1835.9978900000001</v>
      </c>
      <c r="H95" s="144">
        <f t="shared" si="2"/>
        <v>99.858473294898303</v>
      </c>
      <c r="L95" s="31"/>
    </row>
    <row r="96" spans="1:12" ht="52" x14ac:dyDescent="0.35">
      <c r="A96" s="62">
        <v>87</v>
      </c>
      <c r="B96" s="50">
        <v>113</v>
      </c>
      <c r="C96" s="2" t="s">
        <v>260</v>
      </c>
      <c r="D96" s="2"/>
      <c r="E96" s="84" t="s">
        <v>597</v>
      </c>
      <c r="F96" s="135">
        <f>F97+F99</f>
        <v>661</v>
      </c>
      <c r="G96" s="150">
        <f>G97+G99</f>
        <v>660.99981000000002</v>
      </c>
      <c r="H96" s="143">
        <f t="shared" si="2"/>
        <v>99.999971255673231</v>
      </c>
      <c r="L96" s="31"/>
    </row>
    <row r="97" spans="1:12" ht="15.5" x14ac:dyDescent="0.35">
      <c r="A97" s="62">
        <v>88</v>
      </c>
      <c r="B97" s="50">
        <v>113</v>
      </c>
      <c r="C97" s="2" t="s">
        <v>324</v>
      </c>
      <c r="D97" s="2"/>
      <c r="E97" s="77" t="s">
        <v>356</v>
      </c>
      <c r="F97" s="135">
        <f>F98</f>
        <v>300</v>
      </c>
      <c r="G97" s="150">
        <f>G98</f>
        <v>299.99981000000002</v>
      </c>
      <c r="H97" s="143">
        <f t="shared" si="2"/>
        <v>99.999936666666684</v>
      </c>
      <c r="L97" s="31"/>
    </row>
    <row r="98" spans="1:12" ht="26" x14ac:dyDescent="0.35">
      <c r="A98" s="62">
        <v>89</v>
      </c>
      <c r="B98" s="51">
        <v>113</v>
      </c>
      <c r="C98" s="4" t="s">
        <v>324</v>
      </c>
      <c r="D98" s="4" t="s">
        <v>78</v>
      </c>
      <c r="E98" s="83" t="s">
        <v>77</v>
      </c>
      <c r="F98" s="136">
        <v>300</v>
      </c>
      <c r="G98" s="151">
        <v>299.99981000000002</v>
      </c>
      <c r="H98" s="144">
        <f t="shared" si="2"/>
        <v>99.999936666666684</v>
      </c>
      <c r="L98" s="31"/>
    </row>
    <row r="99" spans="1:12" ht="52" x14ac:dyDescent="0.35">
      <c r="A99" s="62">
        <v>90</v>
      </c>
      <c r="B99" s="50">
        <v>113</v>
      </c>
      <c r="C99" s="30" t="s">
        <v>187</v>
      </c>
      <c r="D99" s="2"/>
      <c r="E99" s="77" t="s">
        <v>533</v>
      </c>
      <c r="F99" s="135">
        <f>F100</f>
        <v>361</v>
      </c>
      <c r="G99" s="150">
        <f>G100</f>
        <v>361</v>
      </c>
      <c r="H99" s="143">
        <f t="shared" si="2"/>
        <v>100</v>
      </c>
      <c r="L99" s="31"/>
    </row>
    <row r="100" spans="1:12" ht="26" x14ac:dyDescent="0.35">
      <c r="A100" s="62">
        <v>91</v>
      </c>
      <c r="B100" s="51">
        <v>113</v>
      </c>
      <c r="C100" s="4" t="s">
        <v>187</v>
      </c>
      <c r="D100" s="4">
        <v>240</v>
      </c>
      <c r="E100" s="83" t="s">
        <v>77</v>
      </c>
      <c r="F100" s="139">
        <v>361</v>
      </c>
      <c r="G100" s="152">
        <v>361</v>
      </c>
      <c r="H100" s="144">
        <f t="shared" si="2"/>
        <v>100</v>
      </c>
      <c r="L100" s="31"/>
    </row>
    <row r="101" spans="1:12" ht="52" x14ac:dyDescent="0.35">
      <c r="A101" s="62">
        <v>92</v>
      </c>
      <c r="B101" s="50">
        <v>113</v>
      </c>
      <c r="C101" s="30" t="s">
        <v>261</v>
      </c>
      <c r="D101" s="2"/>
      <c r="E101" s="84" t="s">
        <v>748</v>
      </c>
      <c r="F101" s="135">
        <f>F102+F105</f>
        <v>216.4</v>
      </c>
      <c r="G101" s="150">
        <f>G102+G105</f>
        <v>216.38</v>
      </c>
      <c r="H101" s="143">
        <f t="shared" si="2"/>
        <v>99.990757855822537</v>
      </c>
      <c r="L101" s="31"/>
    </row>
    <row r="102" spans="1:12" ht="26" x14ac:dyDescent="0.35">
      <c r="A102" s="62">
        <v>93</v>
      </c>
      <c r="B102" s="50">
        <v>113</v>
      </c>
      <c r="C102" s="30" t="s">
        <v>262</v>
      </c>
      <c r="D102" s="2"/>
      <c r="E102" s="84" t="s">
        <v>147</v>
      </c>
      <c r="F102" s="135">
        <f>F103</f>
        <v>201.4</v>
      </c>
      <c r="G102" s="150">
        <f>G103</f>
        <v>201.38</v>
      </c>
      <c r="H102" s="143">
        <f t="shared" si="2"/>
        <v>99.990069513406155</v>
      </c>
      <c r="L102" s="31"/>
    </row>
    <row r="103" spans="1:12" ht="39" x14ac:dyDescent="0.35">
      <c r="A103" s="62">
        <v>94</v>
      </c>
      <c r="B103" s="50">
        <v>113</v>
      </c>
      <c r="C103" s="30" t="s">
        <v>215</v>
      </c>
      <c r="D103" s="2"/>
      <c r="E103" s="77" t="s">
        <v>180</v>
      </c>
      <c r="F103" s="135">
        <f>F104</f>
        <v>201.4</v>
      </c>
      <c r="G103" s="150">
        <f>G104</f>
        <v>201.38</v>
      </c>
      <c r="H103" s="143">
        <f t="shared" si="2"/>
        <v>99.990069513406155</v>
      </c>
      <c r="L103" s="31"/>
    </row>
    <row r="104" spans="1:12" ht="26" x14ac:dyDescent="0.35">
      <c r="A104" s="62">
        <v>95</v>
      </c>
      <c r="B104" s="51">
        <v>113</v>
      </c>
      <c r="C104" s="48" t="s">
        <v>215</v>
      </c>
      <c r="D104" s="4">
        <v>240</v>
      </c>
      <c r="E104" s="83" t="s">
        <v>77</v>
      </c>
      <c r="F104" s="136">
        <v>201.4</v>
      </c>
      <c r="G104" s="151">
        <v>201.38</v>
      </c>
      <c r="H104" s="144">
        <f t="shared" si="2"/>
        <v>99.990069513406155</v>
      </c>
      <c r="L104" s="31"/>
    </row>
    <row r="105" spans="1:12" ht="26" x14ac:dyDescent="0.35">
      <c r="A105" s="62">
        <v>96</v>
      </c>
      <c r="B105" s="50">
        <v>113</v>
      </c>
      <c r="C105" s="30" t="s">
        <v>263</v>
      </c>
      <c r="D105" s="2"/>
      <c r="E105" s="84" t="s">
        <v>149</v>
      </c>
      <c r="F105" s="135">
        <f>F106+F108</f>
        <v>15</v>
      </c>
      <c r="G105" s="150">
        <f>G106+G108</f>
        <v>15</v>
      </c>
      <c r="H105" s="143">
        <f t="shared" si="2"/>
        <v>100</v>
      </c>
      <c r="L105" s="31"/>
    </row>
    <row r="106" spans="1:12" ht="26" x14ac:dyDescent="0.35">
      <c r="A106" s="62">
        <v>97</v>
      </c>
      <c r="B106" s="50">
        <v>113</v>
      </c>
      <c r="C106" s="30" t="s">
        <v>264</v>
      </c>
      <c r="D106" s="2"/>
      <c r="E106" s="77" t="s">
        <v>148</v>
      </c>
      <c r="F106" s="135">
        <f>F107</f>
        <v>7.5</v>
      </c>
      <c r="G106" s="150">
        <f>G107</f>
        <v>7.5</v>
      </c>
      <c r="H106" s="143">
        <f t="shared" si="2"/>
        <v>100</v>
      </c>
      <c r="L106" s="31"/>
    </row>
    <row r="107" spans="1:12" ht="26" x14ac:dyDescent="0.35">
      <c r="A107" s="62">
        <v>98</v>
      </c>
      <c r="B107" s="51">
        <v>113</v>
      </c>
      <c r="C107" s="48" t="s">
        <v>264</v>
      </c>
      <c r="D107" s="4">
        <v>240</v>
      </c>
      <c r="E107" s="83" t="s">
        <v>77</v>
      </c>
      <c r="F107" s="136">
        <v>7.5</v>
      </c>
      <c r="G107" s="151">
        <v>7.5</v>
      </c>
      <c r="H107" s="144">
        <f t="shared" si="2"/>
        <v>100</v>
      </c>
      <c r="L107" s="31"/>
    </row>
    <row r="108" spans="1:12" ht="15.5" x14ac:dyDescent="0.35">
      <c r="A108" s="62">
        <v>99</v>
      </c>
      <c r="B108" s="50">
        <v>113</v>
      </c>
      <c r="C108" s="30" t="s">
        <v>265</v>
      </c>
      <c r="D108" s="2"/>
      <c r="E108" s="77" t="s">
        <v>150</v>
      </c>
      <c r="F108" s="135">
        <f>F109</f>
        <v>7.5</v>
      </c>
      <c r="G108" s="150">
        <f>G109</f>
        <v>7.5</v>
      </c>
      <c r="H108" s="143">
        <f t="shared" si="2"/>
        <v>100</v>
      </c>
      <c r="L108" s="31"/>
    </row>
    <row r="109" spans="1:12" ht="26" x14ac:dyDescent="0.35">
      <c r="A109" s="62">
        <v>100</v>
      </c>
      <c r="B109" s="51">
        <v>113</v>
      </c>
      <c r="C109" s="48" t="s">
        <v>265</v>
      </c>
      <c r="D109" s="4">
        <v>240</v>
      </c>
      <c r="E109" s="83" t="s">
        <v>77</v>
      </c>
      <c r="F109" s="136">
        <v>7.5</v>
      </c>
      <c r="G109" s="151">
        <v>7.5</v>
      </c>
      <c r="H109" s="144">
        <f t="shared" si="2"/>
        <v>100</v>
      </c>
      <c r="L109" s="31"/>
    </row>
    <row r="110" spans="1:12" ht="26" x14ac:dyDescent="0.35">
      <c r="A110" s="62">
        <v>101</v>
      </c>
      <c r="B110" s="50">
        <v>113</v>
      </c>
      <c r="C110" s="2" t="s">
        <v>189</v>
      </c>
      <c r="D110" s="2"/>
      <c r="E110" s="77" t="s">
        <v>106</v>
      </c>
      <c r="F110" s="135">
        <f>F120+F122+F115+F113+F111+F117</f>
        <v>1555.6999999999998</v>
      </c>
      <c r="G110" s="150">
        <f>G120+G122+G115+G113+G111+G117</f>
        <v>1512.7959099999998</v>
      </c>
      <c r="H110" s="143">
        <f t="shared" si="2"/>
        <v>97.242136015941369</v>
      </c>
      <c r="L110" s="31"/>
    </row>
    <row r="111" spans="1:12" ht="39" x14ac:dyDescent="0.35">
      <c r="A111" s="62">
        <v>102</v>
      </c>
      <c r="B111" s="50">
        <v>113</v>
      </c>
      <c r="C111" s="2" t="s">
        <v>730</v>
      </c>
      <c r="D111" s="4"/>
      <c r="E111" s="77" t="s">
        <v>735</v>
      </c>
      <c r="F111" s="135">
        <f>F112</f>
        <v>168</v>
      </c>
      <c r="G111" s="150">
        <f>G112</f>
        <v>167.96087</v>
      </c>
      <c r="H111" s="143">
        <f t="shared" si="2"/>
        <v>99.976708333333335</v>
      </c>
      <c r="L111" s="31"/>
    </row>
    <row r="112" spans="1:12" ht="15.5" x14ac:dyDescent="0.35">
      <c r="A112" s="62">
        <v>103</v>
      </c>
      <c r="B112" s="51">
        <v>113</v>
      </c>
      <c r="C112" s="4" t="s">
        <v>730</v>
      </c>
      <c r="D112" s="4" t="s">
        <v>53</v>
      </c>
      <c r="E112" s="83" t="s">
        <v>54</v>
      </c>
      <c r="F112" s="136">
        <v>168</v>
      </c>
      <c r="G112" s="151">
        <v>167.96087</v>
      </c>
      <c r="H112" s="144">
        <f t="shared" si="2"/>
        <v>99.976708333333335</v>
      </c>
      <c r="L112" s="31"/>
    </row>
    <row r="113" spans="1:12" ht="39" x14ac:dyDescent="0.35">
      <c r="A113" s="62">
        <v>104</v>
      </c>
      <c r="B113" s="50">
        <v>113</v>
      </c>
      <c r="C113" s="2" t="s">
        <v>266</v>
      </c>
      <c r="D113" s="2"/>
      <c r="E113" s="77" t="s">
        <v>183</v>
      </c>
      <c r="F113" s="135">
        <f>F114</f>
        <v>153.5</v>
      </c>
      <c r="G113" s="150">
        <f>G114</f>
        <v>151.67349999999999</v>
      </c>
      <c r="H113" s="143">
        <f t="shared" si="2"/>
        <v>98.810097719869702</v>
      </c>
      <c r="L113" s="31"/>
    </row>
    <row r="114" spans="1:12" ht="15.5" x14ac:dyDescent="0.35">
      <c r="A114" s="62">
        <v>105</v>
      </c>
      <c r="B114" s="51">
        <v>113</v>
      </c>
      <c r="C114" s="4" t="s">
        <v>266</v>
      </c>
      <c r="D114" s="4" t="s">
        <v>50</v>
      </c>
      <c r="E114" s="83" t="s">
        <v>81</v>
      </c>
      <c r="F114" s="136">
        <v>153.5</v>
      </c>
      <c r="G114" s="151">
        <v>151.67349999999999</v>
      </c>
      <c r="H114" s="144">
        <f t="shared" si="2"/>
        <v>98.810097719869702</v>
      </c>
      <c r="L114" s="31"/>
    </row>
    <row r="115" spans="1:12" ht="26" x14ac:dyDescent="0.35">
      <c r="A115" s="62">
        <v>106</v>
      </c>
      <c r="B115" s="50">
        <v>113</v>
      </c>
      <c r="C115" s="2" t="s">
        <v>370</v>
      </c>
      <c r="D115" s="4"/>
      <c r="E115" s="77" t="s">
        <v>373</v>
      </c>
      <c r="F115" s="135">
        <f>F116</f>
        <v>290</v>
      </c>
      <c r="G115" s="150">
        <f>G116</f>
        <v>248.96154000000001</v>
      </c>
      <c r="H115" s="143">
        <f t="shared" si="2"/>
        <v>85.848806896551736</v>
      </c>
      <c r="L115" s="31"/>
    </row>
    <row r="116" spans="1:12" ht="26" x14ac:dyDescent="0.35">
      <c r="A116" s="62">
        <v>107</v>
      </c>
      <c r="B116" s="51">
        <v>113</v>
      </c>
      <c r="C116" s="4" t="s">
        <v>370</v>
      </c>
      <c r="D116" s="4" t="s">
        <v>78</v>
      </c>
      <c r="E116" s="83" t="s">
        <v>77</v>
      </c>
      <c r="F116" s="136">
        <v>290</v>
      </c>
      <c r="G116" s="151">
        <v>248.96154000000001</v>
      </c>
      <c r="H116" s="144">
        <f t="shared" si="2"/>
        <v>85.848806896551736</v>
      </c>
      <c r="L116" s="31"/>
    </row>
    <row r="117" spans="1:12" ht="52" x14ac:dyDescent="0.35">
      <c r="A117" s="62">
        <v>108</v>
      </c>
      <c r="B117" s="79">
        <v>113</v>
      </c>
      <c r="C117" s="137" t="s">
        <v>729</v>
      </c>
      <c r="D117" s="2"/>
      <c r="E117" s="84" t="s">
        <v>734</v>
      </c>
      <c r="F117" s="135">
        <f>F118+F119</f>
        <v>823.09999999999991</v>
      </c>
      <c r="G117" s="150">
        <f>G118+G119</f>
        <v>823.09999999999991</v>
      </c>
      <c r="H117" s="143">
        <f t="shared" si="2"/>
        <v>100</v>
      </c>
      <c r="L117" s="31"/>
    </row>
    <row r="118" spans="1:12" ht="15.5" x14ac:dyDescent="0.35">
      <c r="A118" s="62">
        <v>109</v>
      </c>
      <c r="B118" s="80">
        <v>113</v>
      </c>
      <c r="C118" s="138" t="s">
        <v>729</v>
      </c>
      <c r="D118" s="4" t="s">
        <v>44</v>
      </c>
      <c r="E118" s="83" t="s">
        <v>45</v>
      </c>
      <c r="F118" s="139">
        <v>520.9</v>
      </c>
      <c r="G118" s="152">
        <v>520.9</v>
      </c>
      <c r="H118" s="144">
        <f t="shared" si="2"/>
        <v>100</v>
      </c>
      <c r="L118" s="31"/>
    </row>
    <row r="119" spans="1:12" ht="15.5" x14ac:dyDescent="0.35">
      <c r="A119" s="62">
        <v>110</v>
      </c>
      <c r="B119" s="80">
        <v>113</v>
      </c>
      <c r="C119" s="138" t="s">
        <v>729</v>
      </c>
      <c r="D119" s="4" t="s">
        <v>50</v>
      </c>
      <c r="E119" s="83" t="s">
        <v>81</v>
      </c>
      <c r="F119" s="139">
        <v>302.2</v>
      </c>
      <c r="G119" s="152">
        <v>302.2</v>
      </c>
      <c r="H119" s="144">
        <f t="shared" si="2"/>
        <v>100</v>
      </c>
      <c r="L119" s="31"/>
    </row>
    <row r="120" spans="1:12" ht="52" x14ac:dyDescent="0.35">
      <c r="A120" s="62">
        <v>111</v>
      </c>
      <c r="B120" s="50">
        <v>113</v>
      </c>
      <c r="C120" s="2" t="s">
        <v>190</v>
      </c>
      <c r="D120" s="2"/>
      <c r="E120" s="77" t="s">
        <v>73</v>
      </c>
      <c r="F120" s="135">
        <f>F121</f>
        <v>0.2</v>
      </c>
      <c r="G120" s="150">
        <f>G121</f>
        <v>0.2</v>
      </c>
      <c r="H120" s="143">
        <f t="shared" si="2"/>
        <v>100</v>
      </c>
      <c r="L120" s="31"/>
    </row>
    <row r="121" spans="1:12" ht="26" x14ac:dyDescent="0.35">
      <c r="A121" s="62">
        <v>112</v>
      </c>
      <c r="B121" s="51">
        <v>113</v>
      </c>
      <c r="C121" s="4" t="s">
        <v>190</v>
      </c>
      <c r="D121" s="4">
        <v>240</v>
      </c>
      <c r="E121" s="83" t="s">
        <v>77</v>
      </c>
      <c r="F121" s="139">
        <v>0.2</v>
      </c>
      <c r="G121" s="152">
        <v>0.2</v>
      </c>
      <c r="H121" s="144">
        <f t="shared" si="2"/>
        <v>100</v>
      </c>
      <c r="L121" s="31"/>
    </row>
    <row r="122" spans="1:12" ht="26" x14ac:dyDescent="0.35">
      <c r="A122" s="62">
        <v>113</v>
      </c>
      <c r="B122" s="50">
        <v>113</v>
      </c>
      <c r="C122" s="2" t="s">
        <v>191</v>
      </c>
      <c r="D122" s="2"/>
      <c r="E122" s="77" t="s">
        <v>74</v>
      </c>
      <c r="F122" s="135">
        <f>F123</f>
        <v>120.9</v>
      </c>
      <c r="G122" s="150">
        <f>G123</f>
        <v>120.9</v>
      </c>
      <c r="H122" s="143">
        <f t="shared" si="2"/>
        <v>100</v>
      </c>
      <c r="L122" s="31"/>
    </row>
    <row r="123" spans="1:12" ht="26" x14ac:dyDescent="0.35">
      <c r="A123" s="62">
        <v>114</v>
      </c>
      <c r="B123" s="51">
        <v>113</v>
      </c>
      <c r="C123" s="4" t="s">
        <v>191</v>
      </c>
      <c r="D123" s="4">
        <v>240</v>
      </c>
      <c r="E123" s="83" t="s">
        <v>77</v>
      </c>
      <c r="F123" s="139">
        <v>120.9</v>
      </c>
      <c r="G123" s="152">
        <v>120.9</v>
      </c>
      <c r="H123" s="144">
        <f t="shared" si="2"/>
        <v>100</v>
      </c>
      <c r="L123" s="31"/>
    </row>
    <row r="124" spans="1:12" ht="15.5" x14ac:dyDescent="0.35">
      <c r="A124" s="62">
        <v>115</v>
      </c>
      <c r="B124" s="50">
        <v>200</v>
      </c>
      <c r="C124" s="30"/>
      <c r="D124" s="2"/>
      <c r="E124" s="82" t="s">
        <v>7</v>
      </c>
      <c r="F124" s="135">
        <f t="shared" ref="F124:G126" si="4">F125</f>
        <v>2018</v>
      </c>
      <c r="G124" s="150">
        <f t="shared" si="4"/>
        <v>2018</v>
      </c>
      <c r="H124" s="143">
        <f t="shared" si="2"/>
        <v>100</v>
      </c>
      <c r="L124" s="31"/>
    </row>
    <row r="125" spans="1:12" ht="15.5" x14ac:dyDescent="0.35">
      <c r="A125" s="62">
        <v>116</v>
      </c>
      <c r="B125" s="50">
        <v>203</v>
      </c>
      <c r="C125" s="2"/>
      <c r="D125" s="2"/>
      <c r="E125" s="77" t="s">
        <v>8</v>
      </c>
      <c r="F125" s="135">
        <f t="shared" si="4"/>
        <v>2018</v>
      </c>
      <c r="G125" s="150">
        <f t="shared" si="4"/>
        <v>2018</v>
      </c>
      <c r="H125" s="143">
        <f t="shared" si="2"/>
        <v>100</v>
      </c>
      <c r="L125" s="31"/>
    </row>
    <row r="126" spans="1:12" ht="26" x14ac:dyDescent="0.35">
      <c r="A126" s="62">
        <v>117</v>
      </c>
      <c r="B126" s="50">
        <v>203</v>
      </c>
      <c r="C126" s="2" t="s">
        <v>189</v>
      </c>
      <c r="D126" s="2"/>
      <c r="E126" s="77" t="s">
        <v>106</v>
      </c>
      <c r="F126" s="135">
        <f t="shared" si="4"/>
        <v>2018</v>
      </c>
      <c r="G126" s="150">
        <f t="shared" si="4"/>
        <v>2018</v>
      </c>
      <c r="H126" s="143">
        <f t="shared" si="2"/>
        <v>100</v>
      </c>
      <c r="L126" s="31"/>
    </row>
    <row r="127" spans="1:12" ht="26" x14ac:dyDescent="0.35">
      <c r="A127" s="62">
        <v>118</v>
      </c>
      <c r="B127" s="50">
        <v>203</v>
      </c>
      <c r="C127" s="2" t="s">
        <v>188</v>
      </c>
      <c r="D127" s="2"/>
      <c r="E127" s="77" t="s">
        <v>659</v>
      </c>
      <c r="F127" s="135">
        <f>F128+F129</f>
        <v>2018</v>
      </c>
      <c r="G127" s="150">
        <f>G128+G129</f>
        <v>2018</v>
      </c>
      <c r="H127" s="143">
        <f t="shared" si="2"/>
        <v>100</v>
      </c>
      <c r="L127" s="31"/>
    </row>
    <row r="128" spans="1:12" ht="15.5" x14ac:dyDescent="0.35">
      <c r="A128" s="62">
        <v>119</v>
      </c>
      <c r="B128" s="51">
        <v>203</v>
      </c>
      <c r="C128" s="4" t="s">
        <v>188</v>
      </c>
      <c r="D128" s="4" t="s">
        <v>50</v>
      </c>
      <c r="E128" s="83" t="s">
        <v>81</v>
      </c>
      <c r="F128" s="139">
        <v>1937.6</v>
      </c>
      <c r="G128" s="152">
        <v>1937.64733</v>
      </c>
      <c r="H128" s="144">
        <f t="shared" si="2"/>
        <v>100.00244271263419</v>
      </c>
      <c r="L128" s="31"/>
    </row>
    <row r="129" spans="1:12" ht="26" x14ac:dyDescent="0.35">
      <c r="A129" s="62">
        <v>120</v>
      </c>
      <c r="B129" s="51">
        <v>203</v>
      </c>
      <c r="C129" s="4" t="s">
        <v>188</v>
      </c>
      <c r="D129" s="4" t="s">
        <v>78</v>
      </c>
      <c r="E129" s="83" t="s">
        <v>77</v>
      </c>
      <c r="F129" s="139">
        <v>80.400000000000006</v>
      </c>
      <c r="G129" s="152">
        <v>80.352670000000003</v>
      </c>
      <c r="H129" s="144">
        <f t="shared" si="2"/>
        <v>99.941131840796018</v>
      </c>
      <c r="L129" s="31"/>
    </row>
    <row r="130" spans="1:12" ht="30" x14ac:dyDescent="0.35">
      <c r="A130" s="62">
        <v>121</v>
      </c>
      <c r="B130" s="50">
        <v>300</v>
      </c>
      <c r="C130" s="2"/>
      <c r="D130" s="2"/>
      <c r="E130" s="82" t="s">
        <v>9</v>
      </c>
      <c r="F130" s="135">
        <f>F131+F160</f>
        <v>15774.1</v>
      </c>
      <c r="G130" s="150">
        <f>G131+G160</f>
        <v>15652.741169999999</v>
      </c>
      <c r="H130" s="143">
        <f t="shared" si="2"/>
        <v>99.230644981330158</v>
      </c>
      <c r="L130" s="31"/>
    </row>
    <row r="131" spans="1:12" ht="39" x14ac:dyDescent="0.35">
      <c r="A131" s="62">
        <v>122</v>
      </c>
      <c r="B131" s="50">
        <v>310</v>
      </c>
      <c r="C131" s="2"/>
      <c r="D131" s="2"/>
      <c r="E131" s="77" t="s">
        <v>496</v>
      </c>
      <c r="F131" s="135">
        <f>F132+F155</f>
        <v>15324.1</v>
      </c>
      <c r="G131" s="150">
        <f>G132+G155</f>
        <v>15243.24317</v>
      </c>
      <c r="H131" s="143">
        <f t="shared" si="2"/>
        <v>99.47235511384028</v>
      </c>
      <c r="L131" s="31"/>
    </row>
    <row r="132" spans="1:12" ht="26" x14ac:dyDescent="0.35">
      <c r="A132" s="62">
        <v>123</v>
      </c>
      <c r="B132" s="50">
        <v>310</v>
      </c>
      <c r="C132" s="2" t="s">
        <v>221</v>
      </c>
      <c r="D132" s="2"/>
      <c r="E132" s="84" t="s">
        <v>747</v>
      </c>
      <c r="F132" s="135">
        <f>F140+F133+F151</f>
        <v>14826.7</v>
      </c>
      <c r="G132" s="150">
        <f>G140+G133+G151</f>
        <v>14745.837289999999</v>
      </c>
      <c r="H132" s="143">
        <f t="shared" si="2"/>
        <v>99.454614243223361</v>
      </c>
      <c r="L132" s="31"/>
    </row>
    <row r="133" spans="1:12" ht="39" x14ac:dyDescent="0.35">
      <c r="A133" s="62">
        <v>124</v>
      </c>
      <c r="B133" s="50">
        <v>310</v>
      </c>
      <c r="C133" s="2" t="s">
        <v>219</v>
      </c>
      <c r="D133" s="2"/>
      <c r="E133" s="84" t="s">
        <v>159</v>
      </c>
      <c r="F133" s="135">
        <f>F134+F138+F136</f>
        <v>873.2</v>
      </c>
      <c r="G133" s="150">
        <f>G134+G138+G136</f>
        <v>837.95936000000006</v>
      </c>
      <c r="H133" s="143">
        <f t="shared" si="2"/>
        <v>95.964196060467245</v>
      </c>
      <c r="L133" s="31"/>
    </row>
    <row r="134" spans="1:12" ht="26" x14ac:dyDescent="0.35">
      <c r="A134" s="62">
        <v>125</v>
      </c>
      <c r="B134" s="50">
        <v>310</v>
      </c>
      <c r="C134" s="30" t="s">
        <v>218</v>
      </c>
      <c r="D134" s="30"/>
      <c r="E134" s="77" t="s">
        <v>176</v>
      </c>
      <c r="F134" s="135">
        <f>F135</f>
        <v>351</v>
      </c>
      <c r="G134" s="150">
        <f>G135</f>
        <v>351</v>
      </c>
      <c r="H134" s="143">
        <f t="shared" si="2"/>
        <v>100</v>
      </c>
      <c r="L134" s="31"/>
    </row>
    <row r="135" spans="1:12" ht="26" x14ac:dyDescent="0.35">
      <c r="A135" s="62">
        <v>126</v>
      </c>
      <c r="B135" s="51">
        <v>310</v>
      </c>
      <c r="C135" s="48" t="s">
        <v>218</v>
      </c>
      <c r="D135" s="4">
        <v>240</v>
      </c>
      <c r="E135" s="83" t="s">
        <v>77</v>
      </c>
      <c r="F135" s="136">
        <v>351</v>
      </c>
      <c r="G135" s="151">
        <v>351</v>
      </c>
      <c r="H135" s="144">
        <f t="shared" si="2"/>
        <v>100</v>
      </c>
      <c r="L135" s="31"/>
    </row>
    <row r="136" spans="1:12" ht="52" x14ac:dyDescent="0.35">
      <c r="A136" s="62">
        <v>127</v>
      </c>
      <c r="B136" s="50">
        <v>310</v>
      </c>
      <c r="C136" s="2" t="s">
        <v>220</v>
      </c>
      <c r="D136" s="2"/>
      <c r="E136" s="77" t="s">
        <v>160</v>
      </c>
      <c r="F136" s="135">
        <f>F137</f>
        <v>502.2</v>
      </c>
      <c r="G136" s="150">
        <f>G137</f>
        <v>486.95936</v>
      </c>
      <c r="H136" s="143">
        <f t="shared" si="2"/>
        <v>96.965225009956185</v>
      </c>
      <c r="L136" s="31"/>
    </row>
    <row r="137" spans="1:12" ht="26" x14ac:dyDescent="0.35">
      <c r="A137" s="62">
        <v>128</v>
      </c>
      <c r="B137" s="51">
        <v>310</v>
      </c>
      <c r="C137" s="4" t="s">
        <v>220</v>
      </c>
      <c r="D137" s="4">
        <v>240</v>
      </c>
      <c r="E137" s="83" t="s">
        <v>77</v>
      </c>
      <c r="F137" s="136">
        <v>502.2</v>
      </c>
      <c r="G137" s="151">
        <v>486.95936</v>
      </c>
      <c r="H137" s="144">
        <f t="shared" si="2"/>
        <v>96.965225009956185</v>
      </c>
      <c r="L137" s="31"/>
    </row>
    <row r="138" spans="1:12" ht="39" x14ac:dyDescent="0.35">
      <c r="A138" s="62">
        <v>129</v>
      </c>
      <c r="B138" s="50">
        <v>310</v>
      </c>
      <c r="C138" s="2" t="s">
        <v>493</v>
      </c>
      <c r="D138" s="2"/>
      <c r="E138" s="77" t="s">
        <v>497</v>
      </c>
      <c r="F138" s="135">
        <f>F139</f>
        <v>20</v>
      </c>
      <c r="G138" s="150">
        <f>G139</f>
        <v>0</v>
      </c>
      <c r="H138" s="143">
        <f t="shared" si="2"/>
        <v>0</v>
      </c>
      <c r="L138" s="31"/>
    </row>
    <row r="139" spans="1:12" ht="26" x14ac:dyDescent="0.35">
      <c r="A139" s="62">
        <v>130</v>
      </c>
      <c r="B139" s="51">
        <v>310</v>
      </c>
      <c r="C139" s="4" t="s">
        <v>493</v>
      </c>
      <c r="D139" s="4" t="s">
        <v>78</v>
      </c>
      <c r="E139" s="83" t="s">
        <v>77</v>
      </c>
      <c r="F139" s="136">
        <v>20</v>
      </c>
      <c r="G139" s="151">
        <v>0</v>
      </c>
      <c r="H139" s="144">
        <f t="shared" ref="H139:H204" si="5">G139/F139*100</f>
        <v>0</v>
      </c>
      <c r="L139" s="31"/>
    </row>
    <row r="140" spans="1:12" ht="26" x14ac:dyDescent="0.35">
      <c r="A140" s="62">
        <v>131</v>
      </c>
      <c r="B140" s="50">
        <v>310</v>
      </c>
      <c r="C140" s="2" t="s">
        <v>224</v>
      </c>
      <c r="D140" s="2"/>
      <c r="E140" s="84" t="s">
        <v>161</v>
      </c>
      <c r="F140" s="135">
        <f>F141+F143+F147+F149+F145</f>
        <v>4884.5</v>
      </c>
      <c r="G140" s="150">
        <f>G141+G143+G147+G149+G145</f>
        <v>4880.8144700000003</v>
      </c>
      <c r="H140" s="143">
        <f t="shared" si="5"/>
        <v>99.924546422356443</v>
      </c>
      <c r="L140" s="31"/>
    </row>
    <row r="141" spans="1:12" ht="26" x14ac:dyDescent="0.35">
      <c r="A141" s="62">
        <v>132</v>
      </c>
      <c r="B141" s="50">
        <v>310</v>
      </c>
      <c r="C141" s="2" t="s">
        <v>225</v>
      </c>
      <c r="D141" s="2"/>
      <c r="E141" s="77" t="s">
        <v>162</v>
      </c>
      <c r="F141" s="135">
        <f>F142</f>
        <v>2206</v>
      </c>
      <c r="G141" s="150">
        <f>G142</f>
        <v>2203.84</v>
      </c>
      <c r="H141" s="143">
        <f t="shared" si="5"/>
        <v>99.902085222121499</v>
      </c>
      <c r="L141" s="31"/>
    </row>
    <row r="142" spans="1:12" ht="26" x14ac:dyDescent="0.35">
      <c r="A142" s="62">
        <v>133</v>
      </c>
      <c r="B142" s="51">
        <v>310</v>
      </c>
      <c r="C142" s="4" t="s">
        <v>225</v>
      </c>
      <c r="D142" s="4">
        <v>240</v>
      </c>
      <c r="E142" s="83" t="s">
        <v>77</v>
      </c>
      <c r="F142" s="136">
        <v>2206</v>
      </c>
      <c r="G142" s="151">
        <v>2203.84</v>
      </c>
      <c r="H142" s="144">
        <f t="shared" si="5"/>
        <v>99.902085222121499</v>
      </c>
      <c r="L142" s="31"/>
    </row>
    <row r="143" spans="1:12" ht="26" x14ac:dyDescent="0.35">
      <c r="A143" s="62">
        <v>134</v>
      </c>
      <c r="B143" s="50">
        <v>310</v>
      </c>
      <c r="C143" s="2" t="s">
        <v>226</v>
      </c>
      <c r="D143" s="2"/>
      <c r="E143" s="77" t="s">
        <v>177</v>
      </c>
      <c r="F143" s="135">
        <f>F144</f>
        <v>1528.1</v>
      </c>
      <c r="G143" s="150">
        <f>G144</f>
        <v>1527.2732100000001</v>
      </c>
      <c r="H143" s="143">
        <f t="shared" si="5"/>
        <v>99.945894247758659</v>
      </c>
      <c r="L143" s="31"/>
    </row>
    <row r="144" spans="1:12" ht="26" x14ac:dyDescent="0.35">
      <c r="A144" s="62">
        <v>135</v>
      </c>
      <c r="B144" s="51">
        <v>310</v>
      </c>
      <c r="C144" s="4" t="s">
        <v>226</v>
      </c>
      <c r="D144" s="4">
        <v>240</v>
      </c>
      <c r="E144" s="83" t="s">
        <v>77</v>
      </c>
      <c r="F144" s="136">
        <v>1528.1</v>
      </c>
      <c r="G144" s="151">
        <v>1527.2732100000001</v>
      </c>
      <c r="H144" s="144">
        <f t="shared" si="5"/>
        <v>99.945894247758659</v>
      </c>
      <c r="L144" s="31"/>
    </row>
    <row r="145" spans="1:12" ht="39" x14ac:dyDescent="0.35">
      <c r="A145" s="62">
        <v>136</v>
      </c>
      <c r="B145" s="50">
        <v>310</v>
      </c>
      <c r="C145" s="2" t="s">
        <v>335</v>
      </c>
      <c r="D145" s="2"/>
      <c r="E145" s="77" t="s">
        <v>336</v>
      </c>
      <c r="F145" s="135">
        <f>F146</f>
        <v>103.5</v>
      </c>
      <c r="G145" s="150">
        <f>G146</f>
        <v>103.48296000000001</v>
      </c>
      <c r="H145" s="143">
        <f t="shared" si="5"/>
        <v>99.983536231884059</v>
      </c>
      <c r="L145" s="31"/>
    </row>
    <row r="146" spans="1:12" ht="26" x14ac:dyDescent="0.35">
      <c r="A146" s="62">
        <v>137</v>
      </c>
      <c r="B146" s="51">
        <v>310</v>
      </c>
      <c r="C146" s="4" t="s">
        <v>335</v>
      </c>
      <c r="D146" s="4" t="s">
        <v>72</v>
      </c>
      <c r="E146" s="83" t="s">
        <v>651</v>
      </c>
      <c r="F146" s="136">
        <v>103.5</v>
      </c>
      <c r="G146" s="151">
        <v>103.48296000000001</v>
      </c>
      <c r="H146" s="144">
        <f t="shared" si="5"/>
        <v>99.983536231884059</v>
      </c>
      <c r="L146" s="31"/>
    </row>
    <row r="147" spans="1:12" ht="26" x14ac:dyDescent="0.35">
      <c r="A147" s="62">
        <v>138</v>
      </c>
      <c r="B147" s="50">
        <v>310</v>
      </c>
      <c r="C147" s="2" t="s">
        <v>228</v>
      </c>
      <c r="D147" s="2"/>
      <c r="E147" s="77" t="s">
        <v>216</v>
      </c>
      <c r="F147" s="135">
        <f>F148</f>
        <v>10.4</v>
      </c>
      <c r="G147" s="150">
        <f>G148</f>
        <v>10.3483</v>
      </c>
      <c r="H147" s="143">
        <f t="shared" si="5"/>
        <v>99.502884615384616</v>
      </c>
      <c r="L147" s="31"/>
    </row>
    <row r="148" spans="1:12" ht="26" x14ac:dyDescent="0.35">
      <c r="A148" s="62">
        <v>139</v>
      </c>
      <c r="B148" s="51">
        <v>310</v>
      </c>
      <c r="C148" s="48" t="s">
        <v>228</v>
      </c>
      <c r="D148" s="48" t="s">
        <v>72</v>
      </c>
      <c r="E148" s="83" t="s">
        <v>651</v>
      </c>
      <c r="F148" s="136">
        <v>10.4</v>
      </c>
      <c r="G148" s="151">
        <v>10.3483</v>
      </c>
      <c r="H148" s="144">
        <f t="shared" si="5"/>
        <v>99.502884615384616</v>
      </c>
      <c r="L148" s="31"/>
    </row>
    <row r="149" spans="1:12" ht="39" x14ac:dyDescent="0.35">
      <c r="A149" s="62">
        <v>140</v>
      </c>
      <c r="B149" s="50">
        <v>310</v>
      </c>
      <c r="C149" s="2" t="s">
        <v>227</v>
      </c>
      <c r="D149" s="2"/>
      <c r="E149" s="77" t="s">
        <v>217</v>
      </c>
      <c r="F149" s="135">
        <f>F150</f>
        <v>1036.5</v>
      </c>
      <c r="G149" s="150">
        <f>G150</f>
        <v>1035.8699999999999</v>
      </c>
      <c r="H149" s="143">
        <f t="shared" si="5"/>
        <v>99.939218523878424</v>
      </c>
      <c r="L149" s="31"/>
    </row>
    <row r="150" spans="1:12" ht="26" x14ac:dyDescent="0.35">
      <c r="A150" s="62">
        <v>141</v>
      </c>
      <c r="B150" s="51">
        <v>310</v>
      </c>
      <c r="C150" s="4" t="s">
        <v>227</v>
      </c>
      <c r="D150" s="4">
        <v>240</v>
      </c>
      <c r="E150" s="83" t="s">
        <v>77</v>
      </c>
      <c r="F150" s="136">
        <f>973.5+118-55</f>
        <v>1036.5</v>
      </c>
      <c r="G150" s="151">
        <v>1035.8699999999999</v>
      </c>
      <c r="H150" s="144">
        <f t="shared" si="5"/>
        <v>99.939218523878424</v>
      </c>
      <c r="L150" s="31"/>
    </row>
    <row r="151" spans="1:12" ht="52" x14ac:dyDescent="0.35">
      <c r="A151" s="62">
        <v>142</v>
      </c>
      <c r="B151" s="50">
        <v>310</v>
      </c>
      <c r="C151" s="2" t="s">
        <v>222</v>
      </c>
      <c r="D151" s="2"/>
      <c r="E151" s="84" t="s">
        <v>754</v>
      </c>
      <c r="F151" s="135">
        <f>F152</f>
        <v>9069</v>
      </c>
      <c r="G151" s="150">
        <f>G152</f>
        <v>9027.0634599999994</v>
      </c>
      <c r="H151" s="143">
        <f t="shared" si="5"/>
        <v>99.537583636564108</v>
      </c>
      <c r="L151" s="31"/>
    </row>
    <row r="152" spans="1:12" ht="39" x14ac:dyDescent="0.35">
      <c r="A152" s="62">
        <v>143</v>
      </c>
      <c r="B152" s="50">
        <v>310</v>
      </c>
      <c r="C152" s="2" t="s">
        <v>223</v>
      </c>
      <c r="D152" s="2"/>
      <c r="E152" s="77" t="s">
        <v>165</v>
      </c>
      <c r="F152" s="135">
        <f>F153+F154</f>
        <v>9069</v>
      </c>
      <c r="G152" s="150">
        <f>G153+G154</f>
        <v>9027.0634599999994</v>
      </c>
      <c r="H152" s="143">
        <f t="shared" si="5"/>
        <v>99.537583636564108</v>
      </c>
      <c r="L152" s="31"/>
    </row>
    <row r="153" spans="1:12" ht="15.5" x14ac:dyDescent="0.35">
      <c r="A153" s="62">
        <v>144</v>
      </c>
      <c r="B153" s="51">
        <v>310</v>
      </c>
      <c r="C153" s="4" t="s">
        <v>223</v>
      </c>
      <c r="D153" s="4" t="s">
        <v>44</v>
      </c>
      <c r="E153" s="83" t="s">
        <v>45</v>
      </c>
      <c r="F153" s="136">
        <v>8226.4</v>
      </c>
      <c r="G153" s="151">
        <v>8226.3613100000002</v>
      </c>
      <c r="H153" s="144">
        <f t="shared" si="5"/>
        <v>99.999529684916865</v>
      </c>
      <c r="L153" s="31"/>
    </row>
    <row r="154" spans="1:12" ht="26" x14ac:dyDescent="0.35">
      <c r="A154" s="62">
        <v>145</v>
      </c>
      <c r="B154" s="51">
        <v>310</v>
      </c>
      <c r="C154" s="4" t="s">
        <v>223</v>
      </c>
      <c r="D154" s="4">
        <v>240</v>
      </c>
      <c r="E154" s="83" t="s">
        <v>77</v>
      </c>
      <c r="F154" s="136">
        <f>722.6+120</f>
        <v>842.6</v>
      </c>
      <c r="G154" s="151">
        <v>800.70214999999996</v>
      </c>
      <c r="H154" s="144">
        <f t="shared" si="5"/>
        <v>95.027551625919756</v>
      </c>
      <c r="L154" s="31"/>
    </row>
    <row r="155" spans="1:12" ht="20.5" customHeight="1" x14ac:dyDescent="0.35">
      <c r="A155" s="62">
        <v>146</v>
      </c>
      <c r="B155" s="50">
        <v>310</v>
      </c>
      <c r="C155" s="2" t="s">
        <v>189</v>
      </c>
      <c r="D155" s="2"/>
      <c r="E155" s="77" t="s">
        <v>106</v>
      </c>
      <c r="F155" s="135">
        <f>F158+F156</f>
        <v>497.4</v>
      </c>
      <c r="G155" s="150">
        <f>G158+G156</f>
        <v>497.40587999999997</v>
      </c>
      <c r="H155" s="143">
        <f t="shared" si="5"/>
        <v>100.00118214716527</v>
      </c>
      <c r="L155" s="31"/>
    </row>
    <row r="156" spans="1:12" ht="15.5" x14ac:dyDescent="0.35">
      <c r="A156" s="62"/>
      <c r="B156" s="50">
        <v>310</v>
      </c>
      <c r="C156" s="2" t="s">
        <v>256</v>
      </c>
      <c r="D156" s="2"/>
      <c r="E156" s="77" t="s">
        <v>6</v>
      </c>
      <c r="F156" s="135">
        <f>F157</f>
        <v>181</v>
      </c>
      <c r="G156" s="150">
        <f>G157</f>
        <v>181.00587999999999</v>
      </c>
      <c r="H156" s="143">
        <f t="shared" si="5"/>
        <v>100.00324861878454</v>
      </c>
      <c r="L156" s="31"/>
    </row>
    <row r="157" spans="1:12" ht="26" x14ac:dyDescent="0.35">
      <c r="A157" s="62"/>
      <c r="B157" s="51">
        <v>310</v>
      </c>
      <c r="C157" s="4" t="s">
        <v>256</v>
      </c>
      <c r="D157" s="4">
        <v>240</v>
      </c>
      <c r="E157" s="83" t="s">
        <v>77</v>
      </c>
      <c r="F157" s="136">
        <v>181</v>
      </c>
      <c r="G157" s="151">
        <v>181.00587999999999</v>
      </c>
      <c r="H157" s="144">
        <f t="shared" si="5"/>
        <v>100.00324861878454</v>
      </c>
      <c r="L157" s="31"/>
    </row>
    <row r="158" spans="1:12" ht="52" x14ac:dyDescent="0.35">
      <c r="A158" s="62">
        <v>147</v>
      </c>
      <c r="B158" s="79">
        <v>310</v>
      </c>
      <c r="C158" s="137" t="s">
        <v>729</v>
      </c>
      <c r="D158" s="4"/>
      <c r="E158" s="84" t="s">
        <v>734</v>
      </c>
      <c r="F158" s="135">
        <f>F159</f>
        <v>316.39999999999998</v>
      </c>
      <c r="G158" s="150">
        <f>G159</f>
        <v>316.39999999999998</v>
      </c>
      <c r="H158" s="143">
        <f t="shared" si="5"/>
        <v>100</v>
      </c>
      <c r="L158" s="31"/>
    </row>
    <row r="159" spans="1:12" ht="15.5" x14ac:dyDescent="0.35">
      <c r="A159" s="62">
        <v>148</v>
      </c>
      <c r="B159" s="80">
        <v>310</v>
      </c>
      <c r="C159" s="138" t="s">
        <v>729</v>
      </c>
      <c r="D159" s="4" t="s">
        <v>44</v>
      </c>
      <c r="E159" s="83" t="s">
        <v>45</v>
      </c>
      <c r="F159" s="139">
        <v>316.39999999999998</v>
      </c>
      <c r="G159" s="152">
        <v>316.39999999999998</v>
      </c>
      <c r="H159" s="144">
        <f t="shared" si="5"/>
        <v>100</v>
      </c>
      <c r="L159" s="31"/>
    </row>
    <row r="160" spans="1:12" ht="26" x14ac:dyDescent="0.35">
      <c r="A160" s="62">
        <v>149</v>
      </c>
      <c r="B160" s="50">
        <v>314</v>
      </c>
      <c r="C160" s="2"/>
      <c r="D160" s="2"/>
      <c r="E160" s="77" t="s">
        <v>10</v>
      </c>
      <c r="F160" s="135">
        <f>F161+F165</f>
        <v>450</v>
      </c>
      <c r="G160" s="150">
        <f>G161+G165</f>
        <v>409.49800000000005</v>
      </c>
      <c r="H160" s="143">
        <f t="shared" si="5"/>
        <v>90.99955555555556</v>
      </c>
      <c r="L160" s="31"/>
    </row>
    <row r="161" spans="1:12" ht="26" x14ac:dyDescent="0.35">
      <c r="A161" s="62">
        <v>150</v>
      </c>
      <c r="B161" s="50">
        <v>314</v>
      </c>
      <c r="C161" s="2" t="s">
        <v>221</v>
      </c>
      <c r="D161" s="2"/>
      <c r="E161" s="84" t="s">
        <v>747</v>
      </c>
      <c r="F161" s="135">
        <f t="shared" ref="F161:G163" si="6">F162</f>
        <v>300</v>
      </c>
      <c r="G161" s="150">
        <f t="shared" si="6"/>
        <v>285.40800000000002</v>
      </c>
      <c r="H161" s="143">
        <f t="shared" si="5"/>
        <v>95.13600000000001</v>
      </c>
      <c r="L161" s="31"/>
    </row>
    <row r="162" spans="1:12" ht="52" x14ac:dyDescent="0.35">
      <c r="A162" s="62">
        <v>151</v>
      </c>
      <c r="B162" s="50">
        <v>314</v>
      </c>
      <c r="C162" s="2" t="s">
        <v>231</v>
      </c>
      <c r="D162" s="2"/>
      <c r="E162" s="84" t="s">
        <v>164</v>
      </c>
      <c r="F162" s="135">
        <f t="shared" si="6"/>
        <v>300</v>
      </c>
      <c r="G162" s="150">
        <f t="shared" si="6"/>
        <v>285.40800000000002</v>
      </c>
      <c r="H162" s="143">
        <f t="shared" si="5"/>
        <v>95.13600000000001</v>
      </c>
      <c r="L162" s="31"/>
    </row>
    <row r="163" spans="1:12" ht="26" x14ac:dyDescent="0.35">
      <c r="A163" s="62">
        <v>152</v>
      </c>
      <c r="B163" s="50">
        <v>314</v>
      </c>
      <c r="C163" s="2" t="s">
        <v>230</v>
      </c>
      <c r="D163" s="2"/>
      <c r="E163" s="77" t="s">
        <v>229</v>
      </c>
      <c r="F163" s="135">
        <f t="shared" si="6"/>
        <v>300</v>
      </c>
      <c r="G163" s="150">
        <f t="shared" si="6"/>
        <v>285.40800000000002</v>
      </c>
      <c r="H163" s="143">
        <f t="shared" si="5"/>
        <v>95.13600000000001</v>
      </c>
      <c r="L163" s="31"/>
    </row>
    <row r="164" spans="1:12" ht="26" x14ac:dyDescent="0.35">
      <c r="A164" s="62">
        <v>153</v>
      </c>
      <c r="B164" s="51">
        <v>314</v>
      </c>
      <c r="C164" s="4" t="s">
        <v>230</v>
      </c>
      <c r="D164" s="48" t="s">
        <v>72</v>
      </c>
      <c r="E164" s="83" t="s">
        <v>651</v>
      </c>
      <c r="F164" s="136">
        <f>150+150</f>
        <v>300</v>
      </c>
      <c r="G164" s="151">
        <v>285.40800000000002</v>
      </c>
      <c r="H164" s="144">
        <f t="shared" si="5"/>
        <v>95.13600000000001</v>
      </c>
      <c r="L164" s="31"/>
    </row>
    <row r="165" spans="1:12" ht="39" x14ac:dyDescent="0.35">
      <c r="A165" s="62">
        <v>154</v>
      </c>
      <c r="B165" s="50">
        <v>314</v>
      </c>
      <c r="C165" s="2" t="s">
        <v>439</v>
      </c>
      <c r="D165" s="2"/>
      <c r="E165" s="84" t="s">
        <v>749</v>
      </c>
      <c r="F165" s="135">
        <f>F166</f>
        <v>150</v>
      </c>
      <c r="G165" s="150">
        <f>G166</f>
        <v>124.09</v>
      </c>
      <c r="H165" s="143">
        <f t="shared" si="5"/>
        <v>82.726666666666674</v>
      </c>
      <c r="L165" s="31"/>
    </row>
    <row r="166" spans="1:12" ht="39" x14ac:dyDescent="0.35">
      <c r="A166" s="62">
        <v>155</v>
      </c>
      <c r="B166" s="50">
        <v>314</v>
      </c>
      <c r="C166" s="2" t="s">
        <v>454</v>
      </c>
      <c r="D166" s="2"/>
      <c r="E166" s="77" t="s">
        <v>455</v>
      </c>
      <c r="F166" s="135">
        <f>F167</f>
        <v>150</v>
      </c>
      <c r="G166" s="150">
        <f>G167</f>
        <v>124.09</v>
      </c>
      <c r="H166" s="143">
        <f t="shared" si="5"/>
        <v>82.726666666666674</v>
      </c>
      <c r="L166" s="31"/>
    </row>
    <row r="167" spans="1:12" ht="26" x14ac:dyDescent="0.35">
      <c r="A167" s="62">
        <v>156</v>
      </c>
      <c r="B167" s="51">
        <v>314</v>
      </c>
      <c r="C167" s="4" t="s">
        <v>454</v>
      </c>
      <c r="D167" s="4">
        <v>240</v>
      </c>
      <c r="E167" s="83" t="s">
        <v>77</v>
      </c>
      <c r="F167" s="136">
        <v>150</v>
      </c>
      <c r="G167" s="151">
        <v>124.09</v>
      </c>
      <c r="H167" s="144">
        <f t="shared" si="5"/>
        <v>82.726666666666674</v>
      </c>
      <c r="L167" s="31"/>
    </row>
    <row r="168" spans="1:12" ht="15.5" x14ac:dyDescent="0.35">
      <c r="A168" s="62">
        <v>157</v>
      </c>
      <c r="B168" s="50">
        <v>400</v>
      </c>
      <c r="C168" s="2"/>
      <c r="D168" s="2"/>
      <c r="E168" s="82" t="s">
        <v>11</v>
      </c>
      <c r="F168" s="135">
        <f>F169+F189+F197+F208+F180+F185</f>
        <v>219673.40000000002</v>
      </c>
      <c r="G168" s="150">
        <f>G169+G189+G197+G208+G180+G185</f>
        <v>211766.13922000004</v>
      </c>
      <c r="H168" s="143">
        <f t="shared" si="5"/>
        <v>96.400446854284596</v>
      </c>
      <c r="L168" s="31"/>
    </row>
    <row r="169" spans="1:12" ht="15.5" x14ac:dyDescent="0.35">
      <c r="A169" s="62">
        <v>158</v>
      </c>
      <c r="B169" s="50">
        <v>405</v>
      </c>
      <c r="C169" s="2"/>
      <c r="D169" s="2"/>
      <c r="E169" s="77" t="s">
        <v>185</v>
      </c>
      <c r="F169" s="135">
        <f>F173+F170</f>
        <v>1291.6000000000001</v>
      </c>
      <c r="G169" s="150">
        <f>G173+G170</f>
        <v>825.37005999999997</v>
      </c>
      <c r="H169" s="143">
        <f t="shared" si="5"/>
        <v>63.902915763394233</v>
      </c>
      <c r="L169" s="31"/>
    </row>
    <row r="170" spans="1:12" ht="39" x14ac:dyDescent="0.35">
      <c r="A170" s="62">
        <v>159</v>
      </c>
      <c r="B170" s="50">
        <v>405</v>
      </c>
      <c r="C170" s="10" t="s">
        <v>258</v>
      </c>
      <c r="D170" s="10"/>
      <c r="E170" s="84" t="s">
        <v>769</v>
      </c>
      <c r="F170" s="135">
        <f>F171</f>
        <v>135.19999999999999</v>
      </c>
      <c r="G170" s="150">
        <f>G171</f>
        <v>135.2045</v>
      </c>
      <c r="H170" s="143">
        <f t="shared" si="5"/>
        <v>100.00332840236688</v>
      </c>
      <c r="L170" s="31"/>
    </row>
    <row r="171" spans="1:12" ht="39" x14ac:dyDescent="0.35">
      <c r="A171" s="62">
        <v>160</v>
      </c>
      <c r="B171" s="50">
        <v>405</v>
      </c>
      <c r="C171" s="2" t="s">
        <v>731</v>
      </c>
      <c r="D171" s="2"/>
      <c r="E171" s="84" t="s">
        <v>736</v>
      </c>
      <c r="F171" s="135">
        <f>F172</f>
        <v>135.19999999999999</v>
      </c>
      <c r="G171" s="150">
        <f>G172</f>
        <v>135.2045</v>
      </c>
      <c r="H171" s="143">
        <f t="shared" si="5"/>
        <v>100.00332840236688</v>
      </c>
      <c r="L171" s="31"/>
    </row>
    <row r="172" spans="1:12" ht="26" x14ac:dyDescent="0.35">
      <c r="A172" s="62">
        <v>161</v>
      </c>
      <c r="B172" s="51">
        <v>405</v>
      </c>
      <c r="C172" s="4" t="s">
        <v>731</v>
      </c>
      <c r="D172" s="4">
        <v>240</v>
      </c>
      <c r="E172" s="83" t="s">
        <v>77</v>
      </c>
      <c r="F172" s="136">
        <v>135.19999999999999</v>
      </c>
      <c r="G172" s="151">
        <v>135.2045</v>
      </c>
      <c r="H172" s="144">
        <f t="shared" si="5"/>
        <v>100.00332840236688</v>
      </c>
      <c r="L172" s="31"/>
    </row>
    <row r="173" spans="1:12" ht="15.5" x14ac:dyDescent="0.35">
      <c r="A173" s="62">
        <v>162</v>
      </c>
      <c r="B173" s="50">
        <v>405</v>
      </c>
      <c r="C173" s="2" t="s">
        <v>189</v>
      </c>
      <c r="D173" s="2"/>
      <c r="E173" s="77" t="s">
        <v>156</v>
      </c>
      <c r="F173" s="135">
        <f>F176+F174+F178</f>
        <v>1156.4000000000001</v>
      </c>
      <c r="G173" s="150">
        <f>G176+G174+G178</f>
        <v>690.16556000000003</v>
      </c>
      <c r="H173" s="143">
        <f t="shared" si="5"/>
        <v>59.682251815980628</v>
      </c>
      <c r="L173" s="31"/>
    </row>
    <row r="174" spans="1:12" ht="15.5" x14ac:dyDescent="0.35">
      <c r="A174" s="62">
        <v>163</v>
      </c>
      <c r="B174" s="50">
        <v>405</v>
      </c>
      <c r="C174" s="30" t="s">
        <v>347</v>
      </c>
      <c r="D174" s="30"/>
      <c r="E174" s="77" t="s">
        <v>348</v>
      </c>
      <c r="F174" s="135">
        <f>F175</f>
        <v>93</v>
      </c>
      <c r="G174" s="150">
        <f>G175</f>
        <v>92.968000000000004</v>
      </c>
      <c r="H174" s="143">
        <f t="shared" si="5"/>
        <v>99.965591397849465</v>
      </c>
      <c r="L174" s="31"/>
    </row>
    <row r="175" spans="1:12" ht="26" x14ac:dyDescent="0.35">
      <c r="A175" s="62">
        <v>164</v>
      </c>
      <c r="B175" s="51">
        <v>405</v>
      </c>
      <c r="C175" s="48" t="s">
        <v>347</v>
      </c>
      <c r="D175" s="4">
        <v>240</v>
      </c>
      <c r="E175" s="83" t="s">
        <v>77</v>
      </c>
      <c r="F175" s="136">
        <f>40+53</f>
        <v>93</v>
      </c>
      <c r="G175" s="151">
        <v>92.968000000000004</v>
      </c>
      <c r="H175" s="144">
        <f t="shared" si="5"/>
        <v>99.965591397849465</v>
      </c>
      <c r="L175" s="31"/>
    </row>
    <row r="176" spans="1:12" ht="39" x14ac:dyDescent="0.35">
      <c r="A176" s="62">
        <v>165</v>
      </c>
      <c r="B176" s="50">
        <v>405</v>
      </c>
      <c r="C176" s="10" t="s">
        <v>192</v>
      </c>
      <c r="D176" s="2"/>
      <c r="E176" s="77" t="s">
        <v>490</v>
      </c>
      <c r="F176" s="135">
        <f>F177</f>
        <v>789.5</v>
      </c>
      <c r="G176" s="150">
        <f>G177</f>
        <v>371.11756000000003</v>
      </c>
      <c r="H176" s="143">
        <f t="shared" si="5"/>
        <v>47.006657378087404</v>
      </c>
      <c r="L176" s="31"/>
    </row>
    <row r="177" spans="1:12" ht="26" x14ac:dyDescent="0.35">
      <c r="A177" s="62">
        <v>166</v>
      </c>
      <c r="B177" s="51">
        <v>405</v>
      </c>
      <c r="C177" s="4" t="s">
        <v>192</v>
      </c>
      <c r="D177" s="4">
        <v>240</v>
      </c>
      <c r="E177" s="83" t="s">
        <v>77</v>
      </c>
      <c r="F177" s="139">
        <v>789.5</v>
      </c>
      <c r="G177" s="152">
        <v>371.11756000000003</v>
      </c>
      <c r="H177" s="144">
        <f t="shared" si="5"/>
        <v>47.006657378087404</v>
      </c>
      <c r="L177" s="31"/>
    </row>
    <row r="178" spans="1:12" ht="39" x14ac:dyDescent="0.35">
      <c r="A178" s="62">
        <v>167</v>
      </c>
      <c r="B178" s="50">
        <v>405</v>
      </c>
      <c r="C178" s="2" t="s">
        <v>566</v>
      </c>
      <c r="D178" s="2"/>
      <c r="E178" s="77" t="s">
        <v>567</v>
      </c>
      <c r="F178" s="135">
        <f>F179</f>
        <v>273.89999999999998</v>
      </c>
      <c r="G178" s="150">
        <f>G179</f>
        <v>226.08</v>
      </c>
      <c r="H178" s="143">
        <f t="shared" si="5"/>
        <v>82.541073384446889</v>
      </c>
      <c r="L178" s="31"/>
    </row>
    <row r="179" spans="1:12" ht="26" x14ac:dyDescent="0.35">
      <c r="A179" s="62">
        <v>168</v>
      </c>
      <c r="B179" s="51">
        <v>405</v>
      </c>
      <c r="C179" s="4" t="s">
        <v>566</v>
      </c>
      <c r="D179" s="4">
        <v>240</v>
      </c>
      <c r="E179" s="83" t="s">
        <v>77</v>
      </c>
      <c r="F179" s="139">
        <v>273.89999999999998</v>
      </c>
      <c r="G179" s="152">
        <v>226.08</v>
      </c>
      <c r="H179" s="144">
        <f t="shared" si="5"/>
        <v>82.541073384446889</v>
      </c>
      <c r="L179" s="31"/>
    </row>
    <row r="180" spans="1:12" ht="15.5" x14ac:dyDescent="0.35">
      <c r="A180" s="62">
        <v>169</v>
      </c>
      <c r="B180" s="50">
        <v>406</v>
      </c>
      <c r="C180" s="2"/>
      <c r="D180" s="2"/>
      <c r="E180" s="77" t="s">
        <v>55</v>
      </c>
      <c r="F180" s="135">
        <f t="shared" ref="F180:G183" si="7">F181</f>
        <v>932.6</v>
      </c>
      <c r="G180" s="150">
        <f t="shared" si="7"/>
        <v>923.19992000000002</v>
      </c>
      <c r="H180" s="143">
        <f t="shared" si="5"/>
        <v>98.992056615912503</v>
      </c>
      <c r="L180" s="31"/>
    </row>
    <row r="181" spans="1:12" ht="39" x14ac:dyDescent="0.35">
      <c r="A181" s="62">
        <v>170</v>
      </c>
      <c r="B181" s="50">
        <v>406</v>
      </c>
      <c r="C181" s="30" t="s">
        <v>232</v>
      </c>
      <c r="D181" s="2"/>
      <c r="E181" s="84" t="s">
        <v>745</v>
      </c>
      <c r="F181" s="135">
        <f t="shared" si="7"/>
        <v>932.6</v>
      </c>
      <c r="G181" s="150">
        <f t="shared" si="7"/>
        <v>923.19992000000002</v>
      </c>
      <c r="H181" s="143">
        <f t="shared" si="5"/>
        <v>98.992056615912503</v>
      </c>
      <c r="L181" s="31"/>
    </row>
    <row r="182" spans="1:12" ht="26" x14ac:dyDescent="0.35">
      <c r="A182" s="62">
        <v>171</v>
      </c>
      <c r="B182" s="1">
        <v>406</v>
      </c>
      <c r="C182" s="2" t="s">
        <v>431</v>
      </c>
      <c r="D182" s="2"/>
      <c r="E182" s="84" t="s">
        <v>428</v>
      </c>
      <c r="F182" s="135">
        <f t="shared" si="7"/>
        <v>932.6</v>
      </c>
      <c r="G182" s="150">
        <f t="shared" si="7"/>
        <v>923.19992000000002</v>
      </c>
      <c r="H182" s="143">
        <f t="shared" si="5"/>
        <v>98.992056615912503</v>
      </c>
      <c r="L182" s="31"/>
    </row>
    <row r="183" spans="1:12" ht="15.5" x14ac:dyDescent="0.35">
      <c r="A183" s="62">
        <v>172</v>
      </c>
      <c r="B183" s="50">
        <v>406</v>
      </c>
      <c r="C183" s="30" t="s">
        <v>387</v>
      </c>
      <c r="D183" s="2"/>
      <c r="E183" s="77" t="s">
        <v>69</v>
      </c>
      <c r="F183" s="135">
        <f t="shared" si="7"/>
        <v>932.6</v>
      </c>
      <c r="G183" s="150">
        <f t="shared" si="7"/>
        <v>923.19992000000002</v>
      </c>
      <c r="H183" s="143">
        <f t="shared" si="5"/>
        <v>98.992056615912503</v>
      </c>
      <c r="L183" s="31"/>
    </row>
    <row r="184" spans="1:12" ht="26" x14ac:dyDescent="0.35">
      <c r="A184" s="62">
        <v>173</v>
      </c>
      <c r="B184" s="51">
        <v>406</v>
      </c>
      <c r="C184" s="48" t="s">
        <v>387</v>
      </c>
      <c r="D184" s="4">
        <v>240</v>
      </c>
      <c r="E184" s="83" t="s">
        <v>77</v>
      </c>
      <c r="F184" s="136">
        <v>932.6</v>
      </c>
      <c r="G184" s="151">
        <v>923.19992000000002</v>
      </c>
      <c r="H184" s="144">
        <f t="shared" si="5"/>
        <v>98.992056615912503</v>
      </c>
      <c r="L184" s="31"/>
    </row>
    <row r="185" spans="1:12" ht="15.5" x14ac:dyDescent="0.35">
      <c r="A185" s="62">
        <v>174</v>
      </c>
      <c r="B185" s="50">
        <v>407</v>
      </c>
      <c r="C185" s="2"/>
      <c r="D185" s="2"/>
      <c r="E185" s="77" t="s">
        <v>84</v>
      </c>
      <c r="F185" s="135">
        <f t="shared" ref="F185:G187" si="8">F186</f>
        <v>81</v>
      </c>
      <c r="G185" s="150">
        <f t="shared" si="8"/>
        <v>81</v>
      </c>
      <c r="H185" s="143">
        <f t="shared" si="5"/>
        <v>100</v>
      </c>
      <c r="L185" s="31"/>
    </row>
    <row r="186" spans="1:12" ht="15.5" x14ac:dyDescent="0.35">
      <c r="A186" s="62">
        <v>175</v>
      </c>
      <c r="B186" s="50">
        <v>407</v>
      </c>
      <c r="C186" s="2" t="s">
        <v>189</v>
      </c>
      <c r="D186" s="2"/>
      <c r="E186" s="77" t="s">
        <v>156</v>
      </c>
      <c r="F186" s="135">
        <f t="shared" si="8"/>
        <v>81</v>
      </c>
      <c r="G186" s="150">
        <f t="shared" si="8"/>
        <v>81</v>
      </c>
      <c r="H186" s="143">
        <f t="shared" si="5"/>
        <v>100</v>
      </c>
      <c r="L186" s="31"/>
    </row>
    <row r="187" spans="1:12" ht="15.5" x14ac:dyDescent="0.35">
      <c r="A187" s="62">
        <v>176</v>
      </c>
      <c r="B187" s="50">
        <v>407</v>
      </c>
      <c r="C187" s="2" t="s">
        <v>554</v>
      </c>
      <c r="D187" s="2"/>
      <c r="E187" s="77" t="s">
        <v>555</v>
      </c>
      <c r="F187" s="135">
        <f t="shared" si="8"/>
        <v>81</v>
      </c>
      <c r="G187" s="150">
        <f t="shared" si="8"/>
        <v>81</v>
      </c>
      <c r="H187" s="143">
        <f t="shared" si="5"/>
        <v>100</v>
      </c>
      <c r="L187" s="31"/>
    </row>
    <row r="188" spans="1:12" ht="26" x14ac:dyDescent="0.35">
      <c r="A188" s="62">
        <v>177</v>
      </c>
      <c r="B188" s="51">
        <v>407</v>
      </c>
      <c r="C188" s="4" t="s">
        <v>554</v>
      </c>
      <c r="D188" s="4">
        <v>240</v>
      </c>
      <c r="E188" s="83" t="s">
        <v>77</v>
      </c>
      <c r="F188" s="136">
        <v>81</v>
      </c>
      <c r="G188" s="151">
        <v>81</v>
      </c>
      <c r="H188" s="144">
        <f t="shared" si="5"/>
        <v>100</v>
      </c>
      <c r="L188" s="31"/>
    </row>
    <row r="189" spans="1:12" ht="15.5" x14ac:dyDescent="0.35">
      <c r="A189" s="62">
        <v>178</v>
      </c>
      <c r="B189" s="50">
        <v>408</v>
      </c>
      <c r="C189" s="2"/>
      <c r="D189" s="2"/>
      <c r="E189" s="77" t="s">
        <v>12</v>
      </c>
      <c r="F189" s="135">
        <f>F190+F194</f>
        <v>118806.2</v>
      </c>
      <c r="G189" s="150">
        <f>G190+G194</f>
        <v>118749.59764000001</v>
      </c>
      <c r="H189" s="143">
        <f t="shared" si="5"/>
        <v>99.952357402223129</v>
      </c>
      <c r="L189" s="31"/>
    </row>
    <row r="190" spans="1:12" ht="26" x14ac:dyDescent="0.35">
      <c r="A190" s="62">
        <v>179</v>
      </c>
      <c r="B190" s="50">
        <v>408</v>
      </c>
      <c r="C190" s="2" t="s">
        <v>234</v>
      </c>
      <c r="D190" s="2"/>
      <c r="E190" s="84" t="s">
        <v>746</v>
      </c>
      <c r="F190" s="135">
        <f t="shared" ref="F190:G192" si="9">F191</f>
        <v>118450</v>
      </c>
      <c r="G190" s="150">
        <f t="shared" si="9"/>
        <v>118450</v>
      </c>
      <c r="H190" s="143">
        <f t="shared" si="5"/>
        <v>100</v>
      </c>
      <c r="L190" s="31"/>
    </row>
    <row r="191" spans="1:12" ht="26" x14ac:dyDescent="0.35">
      <c r="A191" s="62">
        <v>180</v>
      </c>
      <c r="B191" s="50">
        <v>408</v>
      </c>
      <c r="C191" s="2" t="s">
        <v>235</v>
      </c>
      <c r="D191" s="2"/>
      <c r="E191" s="84" t="s">
        <v>132</v>
      </c>
      <c r="F191" s="135">
        <f t="shared" si="9"/>
        <v>118450</v>
      </c>
      <c r="G191" s="150">
        <f t="shared" si="9"/>
        <v>118450</v>
      </c>
      <c r="H191" s="143">
        <f t="shared" si="5"/>
        <v>100</v>
      </c>
      <c r="L191" s="31"/>
    </row>
    <row r="192" spans="1:12" ht="26" x14ac:dyDescent="0.35">
      <c r="A192" s="62">
        <v>181</v>
      </c>
      <c r="B192" s="50">
        <v>408</v>
      </c>
      <c r="C192" s="2" t="s">
        <v>419</v>
      </c>
      <c r="D192" s="2"/>
      <c r="E192" s="77" t="s">
        <v>133</v>
      </c>
      <c r="F192" s="135">
        <f t="shared" si="9"/>
        <v>118450</v>
      </c>
      <c r="G192" s="150">
        <f t="shared" si="9"/>
        <v>118450</v>
      </c>
      <c r="H192" s="143">
        <f t="shared" si="5"/>
        <v>100</v>
      </c>
      <c r="L192" s="31"/>
    </row>
    <row r="193" spans="1:12" ht="39" x14ac:dyDescent="0.35">
      <c r="A193" s="62">
        <v>182</v>
      </c>
      <c r="B193" s="51">
        <v>408</v>
      </c>
      <c r="C193" s="4" t="s">
        <v>419</v>
      </c>
      <c r="D193" s="4" t="s">
        <v>56</v>
      </c>
      <c r="E193" s="83" t="s">
        <v>517</v>
      </c>
      <c r="F193" s="136">
        <v>118450</v>
      </c>
      <c r="G193" s="151">
        <v>118450</v>
      </c>
      <c r="H193" s="144">
        <f t="shared" si="5"/>
        <v>100</v>
      </c>
      <c r="L193" s="31"/>
    </row>
    <row r="194" spans="1:12" ht="15.5" x14ac:dyDescent="0.35">
      <c r="A194" s="62">
        <v>183</v>
      </c>
      <c r="B194" s="50">
        <v>408</v>
      </c>
      <c r="C194" s="10" t="s">
        <v>189</v>
      </c>
      <c r="D194" s="2"/>
      <c r="E194" s="77" t="s">
        <v>156</v>
      </c>
      <c r="F194" s="135">
        <f>F195</f>
        <v>356.2</v>
      </c>
      <c r="G194" s="150">
        <f>G195</f>
        <v>299.59764000000001</v>
      </c>
      <c r="H194" s="143">
        <f t="shared" si="5"/>
        <v>84.109387984278499</v>
      </c>
      <c r="L194" s="31"/>
    </row>
    <row r="195" spans="1:12" ht="26" x14ac:dyDescent="0.35">
      <c r="A195" s="62">
        <v>184</v>
      </c>
      <c r="B195" s="50">
        <v>408</v>
      </c>
      <c r="C195" s="2" t="s">
        <v>267</v>
      </c>
      <c r="D195" s="2"/>
      <c r="E195" s="77" t="s">
        <v>233</v>
      </c>
      <c r="F195" s="135">
        <f>F196</f>
        <v>356.2</v>
      </c>
      <c r="G195" s="150">
        <f>G196</f>
        <v>299.59764000000001</v>
      </c>
      <c r="H195" s="143">
        <f t="shared" si="5"/>
        <v>84.109387984278499</v>
      </c>
      <c r="L195" s="31"/>
    </row>
    <row r="196" spans="1:12" ht="26" x14ac:dyDescent="0.35">
      <c r="A196" s="62">
        <v>185</v>
      </c>
      <c r="B196" s="51">
        <v>408</v>
      </c>
      <c r="C196" s="4" t="s">
        <v>267</v>
      </c>
      <c r="D196" s="4">
        <v>240</v>
      </c>
      <c r="E196" s="83" t="s">
        <v>77</v>
      </c>
      <c r="F196" s="136">
        <v>356.2</v>
      </c>
      <c r="G196" s="151">
        <v>299.59764000000001</v>
      </c>
      <c r="H196" s="144">
        <f t="shared" si="5"/>
        <v>84.109387984278499</v>
      </c>
      <c r="L196" s="31"/>
    </row>
    <row r="197" spans="1:12" ht="15.5" x14ac:dyDescent="0.35">
      <c r="A197" s="62">
        <v>186</v>
      </c>
      <c r="B197" s="50">
        <v>409</v>
      </c>
      <c r="C197" s="2"/>
      <c r="D197" s="2"/>
      <c r="E197" s="77" t="s">
        <v>57</v>
      </c>
      <c r="F197" s="135">
        <f>F201+F198</f>
        <v>90996.1</v>
      </c>
      <c r="G197" s="150">
        <f>G201+G198</f>
        <v>84326.267160000003</v>
      </c>
      <c r="H197" s="143">
        <f t="shared" si="5"/>
        <v>92.670199228318566</v>
      </c>
      <c r="L197" s="31"/>
    </row>
    <row r="198" spans="1:12" ht="39" x14ac:dyDescent="0.35">
      <c r="A198" s="62">
        <v>187</v>
      </c>
      <c r="B198" s="50">
        <v>409</v>
      </c>
      <c r="C198" s="10" t="s">
        <v>258</v>
      </c>
      <c r="D198" s="10"/>
      <c r="E198" s="84" t="s">
        <v>769</v>
      </c>
      <c r="F198" s="135">
        <f>F199</f>
        <v>200</v>
      </c>
      <c r="G198" s="150">
        <f>G199</f>
        <v>200</v>
      </c>
      <c r="H198" s="143">
        <f t="shared" si="5"/>
        <v>100</v>
      </c>
      <c r="L198" s="31"/>
    </row>
    <row r="199" spans="1:12" ht="52" x14ac:dyDescent="0.35">
      <c r="A199" s="62">
        <v>188</v>
      </c>
      <c r="B199" s="1">
        <v>409</v>
      </c>
      <c r="C199" s="10" t="s">
        <v>273</v>
      </c>
      <c r="D199" s="10"/>
      <c r="E199" s="77" t="s">
        <v>118</v>
      </c>
      <c r="F199" s="135">
        <f>F200</f>
        <v>200</v>
      </c>
      <c r="G199" s="150">
        <f>G200</f>
        <v>200</v>
      </c>
      <c r="H199" s="143">
        <f t="shared" si="5"/>
        <v>100</v>
      </c>
      <c r="L199" s="31"/>
    </row>
    <row r="200" spans="1:12" ht="26" x14ac:dyDescent="0.35">
      <c r="A200" s="62">
        <v>189</v>
      </c>
      <c r="B200" s="51">
        <v>409</v>
      </c>
      <c r="C200" s="12" t="s">
        <v>273</v>
      </c>
      <c r="D200" s="12" t="s">
        <v>78</v>
      </c>
      <c r="E200" s="83" t="s">
        <v>77</v>
      </c>
      <c r="F200" s="136">
        <v>200</v>
      </c>
      <c r="G200" s="151">
        <v>200</v>
      </c>
      <c r="H200" s="144">
        <f t="shared" si="5"/>
        <v>100</v>
      </c>
      <c r="L200" s="31"/>
    </row>
    <row r="201" spans="1:12" ht="26" x14ac:dyDescent="0.35">
      <c r="A201" s="62">
        <v>190</v>
      </c>
      <c r="B201" s="50">
        <v>409</v>
      </c>
      <c r="C201" s="2" t="s">
        <v>234</v>
      </c>
      <c r="D201" s="2"/>
      <c r="E201" s="84" t="s">
        <v>746</v>
      </c>
      <c r="F201" s="135">
        <f>F202+F205</f>
        <v>90796.1</v>
      </c>
      <c r="G201" s="150">
        <f>G202+G205</f>
        <v>84126.267160000003</v>
      </c>
      <c r="H201" s="143">
        <f t="shared" si="5"/>
        <v>92.654053599218472</v>
      </c>
      <c r="L201" s="31"/>
    </row>
    <row r="202" spans="1:12" ht="39" x14ac:dyDescent="0.35">
      <c r="A202" s="62">
        <v>191</v>
      </c>
      <c r="B202" s="50">
        <v>409</v>
      </c>
      <c r="C202" s="2" t="s">
        <v>268</v>
      </c>
      <c r="D202" s="2"/>
      <c r="E202" s="84" t="s">
        <v>136</v>
      </c>
      <c r="F202" s="135">
        <f>F203</f>
        <v>80901.7</v>
      </c>
      <c r="G202" s="150">
        <f>G203</f>
        <v>74472.39615</v>
      </c>
      <c r="H202" s="143">
        <f t="shared" si="5"/>
        <v>92.052943448654361</v>
      </c>
      <c r="L202" s="31"/>
    </row>
    <row r="203" spans="1:12" ht="65" x14ac:dyDescent="0.35">
      <c r="A203" s="62">
        <v>192</v>
      </c>
      <c r="B203" s="50">
        <v>409</v>
      </c>
      <c r="C203" s="2" t="s">
        <v>556</v>
      </c>
      <c r="D203" s="2"/>
      <c r="E203" s="77" t="s">
        <v>740</v>
      </c>
      <c r="F203" s="135">
        <f>F204</f>
        <v>80901.7</v>
      </c>
      <c r="G203" s="150">
        <f>G204</f>
        <v>74472.39615</v>
      </c>
      <c r="H203" s="143">
        <f t="shared" si="5"/>
        <v>92.052943448654361</v>
      </c>
      <c r="L203" s="31"/>
    </row>
    <row r="204" spans="1:12" ht="26" x14ac:dyDescent="0.35">
      <c r="A204" s="62">
        <v>193</v>
      </c>
      <c r="B204" s="51">
        <v>409</v>
      </c>
      <c r="C204" s="4" t="s">
        <v>556</v>
      </c>
      <c r="D204" s="4">
        <v>240</v>
      </c>
      <c r="E204" s="83" t="s">
        <v>77</v>
      </c>
      <c r="F204" s="136">
        <v>80901.7</v>
      </c>
      <c r="G204" s="151">
        <v>74472.39615</v>
      </c>
      <c r="H204" s="144">
        <f t="shared" si="5"/>
        <v>92.052943448654361</v>
      </c>
      <c r="L204" s="31"/>
    </row>
    <row r="205" spans="1:12" ht="26" x14ac:dyDescent="0.35">
      <c r="A205" s="62">
        <v>194</v>
      </c>
      <c r="B205" s="50">
        <v>409</v>
      </c>
      <c r="C205" s="2" t="s">
        <v>269</v>
      </c>
      <c r="D205" s="2"/>
      <c r="E205" s="84" t="s">
        <v>138</v>
      </c>
      <c r="F205" s="135">
        <f>F206</f>
        <v>9894.4000000000015</v>
      </c>
      <c r="G205" s="150">
        <f>G206</f>
        <v>9653.8710100000008</v>
      </c>
      <c r="H205" s="143">
        <f t="shared" ref="H205:H268" si="10">G205/F205*100</f>
        <v>97.569039153460537</v>
      </c>
      <c r="L205" s="31"/>
    </row>
    <row r="206" spans="1:12" ht="26" x14ac:dyDescent="0.35">
      <c r="A206" s="62">
        <v>195</v>
      </c>
      <c r="B206" s="50">
        <v>409</v>
      </c>
      <c r="C206" s="2" t="s">
        <v>558</v>
      </c>
      <c r="D206" s="2"/>
      <c r="E206" s="77" t="s">
        <v>557</v>
      </c>
      <c r="F206" s="135">
        <f>F207</f>
        <v>9894.4000000000015</v>
      </c>
      <c r="G206" s="150">
        <f>G207</f>
        <v>9653.8710100000008</v>
      </c>
      <c r="H206" s="143">
        <f t="shared" si="10"/>
        <v>97.569039153460537</v>
      </c>
      <c r="L206" s="31"/>
    </row>
    <row r="207" spans="1:12" ht="26" x14ac:dyDescent="0.35">
      <c r="A207" s="62">
        <v>196</v>
      </c>
      <c r="B207" s="51">
        <v>409</v>
      </c>
      <c r="C207" s="4" t="s">
        <v>558</v>
      </c>
      <c r="D207" s="4">
        <v>240</v>
      </c>
      <c r="E207" s="83" t="s">
        <v>77</v>
      </c>
      <c r="F207" s="136">
        <f>11307.2-1412.8</f>
        <v>9894.4000000000015</v>
      </c>
      <c r="G207" s="151">
        <v>9653.8710100000008</v>
      </c>
      <c r="H207" s="144">
        <f t="shared" si="10"/>
        <v>97.569039153460537</v>
      </c>
      <c r="L207" s="31"/>
    </row>
    <row r="208" spans="1:12" ht="15.5" x14ac:dyDescent="0.35">
      <c r="A208" s="62">
        <v>197</v>
      </c>
      <c r="B208" s="50">
        <v>412</v>
      </c>
      <c r="C208" s="2"/>
      <c r="D208" s="2"/>
      <c r="E208" s="77" t="s">
        <v>67</v>
      </c>
      <c r="F208" s="135">
        <f>F209+F220+F228</f>
        <v>7565.9</v>
      </c>
      <c r="G208" s="150">
        <f>G209+G220+G228</f>
        <v>6860.7044399999995</v>
      </c>
      <c r="H208" s="143">
        <f t="shared" si="10"/>
        <v>90.679290500799638</v>
      </c>
      <c r="L208" s="31"/>
    </row>
    <row r="209" spans="1:12" ht="39" x14ac:dyDescent="0.35">
      <c r="A209" s="62">
        <v>198</v>
      </c>
      <c r="B209" s="79">
        <v>412</v>
      </c>
      <c r="C209" s="10" t="s">
        <v>258</v>
      </c>
      <c r="D209" s="10"/>
      <c r="E209" s="84" t="s">
        <v>769</v>
      </c>
      <c r="F209" s="135">
        <f>F210+F212+F214+F216+F218</f>
        <v>3458.9</v>
      </c>
      <c r="G209" s="150">
        <f>G210+G212+G214+G216+G218</f>
        <v>3354.8754399999998</v>
      </c>
      <c r="H209" s="143">
        <f t="shared" si="10"/>
        <v>96.992553702043992</v>
      </c>
      <c r="L209" s="31"/>
    </row>
    <row r="210" spans="1:12" ht="39" x14ac:dyDescent="0.35">
      <c r="A210" s="62">
        <v>199</v>
      </c>
      <c r="B210" s="9">
        <v>412</v>
      </c>
      <c r="C210" s="10" t="s">
        <v>272</v>
      </c>
      <c r="D210" s="10"/>
      <c r="E210" s="77" t="s">
        <v>181</v>
      </c>
      <c r="F210" s="135">
        <f>F211</f>
        <v>980.9</v>
      </c>
      <c r="G210" s="150">
        <f>G211</f>
        <v>881.47699999999998</v>
      </c>
      <c r="H210" s="143">
        <f t="shared" si="10"/>
        <v>89.864104393923952</v>
      </c>
      <c r="L210" s="31"/>
    </row>
    <row r="211" spans="1:12" ht="26" x14ac:dyDescent="0.35">
      <c r="A211" s="62">
        <v>200</v>
      </c>
      <c r="B211" s="80">
        <v>412</v>
      </c>
      <c r="C211" s="12" t="s">
        <v>272</v>
      </c>
      <c r="D211" s="12" t="s">
        <v>78</v>
      </c>
      <c r="E211" s="83" t="s">
        <v>77</v>
      </c>
      <c r="F211" s="136">
        <v>980.9</v>
      </c>
      <c r="G211" s="151">
        <v>881.47699999999998</v>
      </c>
      <c r="H211" s="144">
        <f t="shared" si="10"/>
        <v>89.864104393923952</v>
      </c>
      <c r="L211" s="31"/>
    </row>
    <row r="212" spans="1:12" ht="52" x14ac:dyDescent="0.35">
      <c r="A212" s="62">
        <v>201</v>
      </c>
      <c r="B212" s="9">
        <v>412</v>
      </c>
      <c r="C212" s="10" t="s">
        <v>273</v>
      </c>
      <c r="D212" s="10"/>
      <c r="E212" s="77" t="s">
        <v>118</v>
      </c>
      <c r="F212" s="135">
        <f>F213</f>
        <v>279</v>
      </c>
      <c r="G212" s="150">
        <f>G213</f>
        <v>275.19844000000001</v>
      </c>
      <c r="H212" s="143">
        <f t="shared" si="10"/>
        <v>98.637433691756272</v>
      </c>
      <c r="L212" s="31"/>
    </row>
    <row r="213" spans="1:12" ht="26" x14ac:dyDescent="0.35">
      <c r="A213" s="62">
        <v>202</v>
      </c>
      <c r="B213" s="80">
        <v>412</v>
      </c>
      <c r="C213" s="12" t="s">
        <v>273</v>
      </c>
      <c r="D213" s="12" t="s">
        <v>78</v>
      </c>
      <c r="E213" s="83" t="s">
        <v>77</v>
      </c>
      <c r="F213" s="136">
        <v>279</v>
      </c>
      <c r="G213" s="151">
        <v>275.19844000000001</v>
      </c>
      <c r="H213" s="144">
        <f t="shared" si="10"/>
        <v>98.637433691756272</v>
      </c>
      <c r="L213" s="31"/>
    </row>
    <row r="214" spans="1:12" ht="39" x14ac:dyDescent="0.35">
      <c r="A214" s="62">
        <v>203</v>
      </c>
      <c r="B214" s="79">
        <v>412</v>
      </c>
      <c r="C214" s="74" t="s">
        <v>770</v>
      </c>
      <c r="D214" s="74"/>
      <c r="E214" s="84" t="s">
        <v>334</v>
      </c>
      <c r="F214" s="135">
        <f>F215</f>
        <v>149</v>
      </c>
      <c r="G214" s="150">
        <f>G215</f>
        <v>148.19999999999999</v>
      </c>
      <c r="H214" s="143">
        <f t="shared" si="10"/>
        <v>99.46308724832214</v>
      </c>
      <c r="L214" s="31"/>
    </row>
    <row r="215" spans="1:12" ht="26" x14ac:dyDescent="0.35">
      <c r="A215" s="62">
        <v>204</v>
      </c>
      <c r="B215" s="80">
        <v>412</v>
      </c>
      <c r="C215" s="12" t="s">
        <v>770</v>
      </c>
      <c r="D215" s="12" t="s">
        <v>78</v>
      </c>
      <c r="E215" s="83" t="s">
        <v>77</v>
      </c>
      <c r="F215" s="136">
        <f>199-50</f>
        <v>149</v>
      </c>
      <c r="G215" s="151">
        <v>148.19999999999999</v>
      </c>
      <c r="H215" s="144">
        <f t="shared" si="10"/>
        <v>99.46308724832214</v>
      </c>
      <c r="L215" s="31"/>
    </row>
    <row r="216" spans="1:12" ht="26" x14ac:dyDescent="0.35">
      <c r="A216" s="62">
        <v>205</v>
      </c>
      <c r="B216" s="79">
        <v>412</v>
      </c>
      <c r="C216" s="74" t="s">
        <v>333</v>
      </c>
      <c r="D216" s="74"/>
      <c r="E216" s="84" t="s">
        <v>117</v>
      </c>
      <c r="F216" s="135">
        <f>F217</f>
        <v>1750</v>
      </c>
      <c r="G216" s="150">
        <f>G217</f>
        <v>1750</v>
      </c>
      <c r="H216" s="143">
        <f t="shared" si="10"/>
        <v>100</v>
      </c>
      <c r="L216" s="31"/>
    </row>
    <row r="217" spans="1:12" ht="26" x14ac:dyDescent="0.35">
      <c r="A217" s="62">
        <v>206</v>
      </c>
      <c r="B217" s="80">
        <v>412</v>
      </c>
      <c r="C217" s="12" t="s">
        <v>333</v>
      </c>
      <c r="D217" s="12" t="s">
        <v>78</v>
      </c>
      <c r="E217" s="83" t="s">
        <v>77</v>
      </c>
      <c r="F217" s="136">
        <f>600+1150</f>
        <v>1750</v>
      </c>
      <c r="G217" s="151">
        <v>1750</v>
      </c>
      <c r="H217" s="144">
        <f t="shared" si="10"/>
        <v>100</v>
      </c>
      <c r="L217" s="31"/>
    </row>
    <row r="218" spans="1:12" ht="15.5" x14ac:dyDescent="0.35">
      <c r="A218" s="62">
        <v>207</v>
      </c>
      <c r="B218" s="79">
        <v>412</v>
      </c>
      <c r="C218" s="74" t="s">
        <v>771</v>
      </c>
      <c r="D218" s="74"/>
      <c r="E218" s="84" t="s">
        <v>441</v>
      </c>
      <c r="F218" s="135">
        <f>F219</f>
        <v>300</v>
      </c>
      <c r="G218" s="150">
        <f>G219</f>
        <v>300</v>
      </c>
      <c r="H218" s="143">
        <f t="shared" si="10"/>
        <v>100</v>
      </c>
      <c r="L218" s="31"/>
    </row>
    <row r="219" spans="1:12" ht="26" x14ac:dyDescent="0.35">
      <c r="A219" s="62">
        <v>208</v>
      </c>
      <c r="B219" s="80">
        <v>412</v>
      </c>
      <c r="C219" s="12" t="s">
        <v>771</v>
      </c>
      <c r="D219" s="12" t="s">
        <v>78</v>
      </c>
      <c r="E219" s="83" t="s">
        <v>77</v>
      </c>
      <c r="F219" s="136">
        <v>300</v>
      </c>
      <c r="G219" s="151">
        <v>300</v>
      </c>
      <c r="H219" s="144">
        <f t="shared" si="10"/>
        <v>100</v>
      </c>
      <c r="L219" s="31"/>
    </row>
    <row r="220" spans="1:12" ht="39" x14ac:dyDescent="0.35">
      <c r="A220" s="62">
        <v>209</v>
      </c>
      <c r="B220" s="79">
        <v>412</v>
      </c>
      <c r="C220" s="10" t="s">
        <v>249</v>
      </c>
      <c r="D220" s="2"/>
      <c r="E220" s="84" t="s">
        <v>593</v>
      </c>
      <c r="F220" s="135">
        <f>F221</f>
        <v>3506.9999999999995</v>
      </c>
      <c r="G220" s="150">
        <f>G221</f>
        <v>3505.8289999999997</v>
      </c>
      <c r="H220" s="143">
        <f t="shared" si="10"/>
        <v>99.966609637867137</v>
      </c>
      <c r="L220" s="31"/>
    </row>
    <row r="221" spans="1:12" ht="15.5" x14ac:dyDescent="0.35">
      <c r="A221" s="62">
        <v>210</v>
      </c>
      <c r="B221" s="79">
        <v>412</v>
      </c>
      <c r="C221" s="10" t="s">
        <v>274</v>
      </c>
      <c r="D221" s="10"/>
      <c r="E221" s="84" t="s">
        <v>648</v>
      </c>
      <c r="F221" s="135">
        <f>F222+F224+F226</f>
        <v>3506.9999999999995</v>
      </c>
      <c r="G221" s="150">
        <f>G222+G224+G226</f>
        <v>3505.8289999999997</v>
      </c>
      <c r="H221" s="143">
        <f t="shared" si="10"/>
        <v>99.966609637867137</v>
      </c>
      <c r="L221" s="31"/>
    </row>
    <row r="222" spans="1:12" ht="15.5" x14ac:dyDescent="0.35">
      <c r="A222" s="62">
        <v>211</v>
      </c>
      <c r="B222" s="79">
        <v>412</v>
      </c>
      <c r="C222" s="10" t="s">
        <v>275</v>
      </c>
      <c r="D222" s="4"/>
      <c r="E222" s="77" t="s">
        <v>361</v>
      </c>
      <c r="F222" s="135">
        <f>F223</f>
        <v>326.2</v>
      </c>
      <c r="G222" s="150">
        <f>G223</f>
        <v>325.12900000000002</v>
      </c>
      <c r="H222" s="143">
        <f t="shared" si="10"/>
        <v>99.671673819742495</v>
      </c>
      <c r="L222" s="31"/>
    </row>
    <row r="223" spans="1:12" ht="26" x14ac:dyDescent="0.35">
      <c r="A223" s="62">
        <v>212</v>
      </c>
      <c r="B223" s="80">
        <v>412</v>
      </c>
      <c r="C223" s="12" t="s">
        <v>275</v>
      </c>
      <c r="D223" s="4" t="s">
        <v>78</v>
      </c>
      <c r="E223" s="83" t="s">
        <v>77</v>
      </c>
      <c r="F223" s="136">
        <v>326.2</v>
      </c>
      <c r="G223" s="151">
        <v>325.12900000000002</v>
      </c>
      <c r="H223" s="144">
        <f t="shared" si="10"/>
        <v>99.671673819742495</v>
      </c>
      <c r="L223" s="31"/>
    </row>
    <row r="224" spans="1:12" ht="39" x14ac:dyDescent="0.35">
      <c r="A224" s="62">
        <v>213</v>
      </c>
      <c r="B224" s="79">
        <v>412</v>
      </c>
      <c r="C224" s="10" t="s">
        <v>694</v>
      </c>
      <c r="D224" s="4"/>
      <c r="E224" s="77" t="s">
        <v>695</v>
      </c>
      <c r="F224" s="135">
        <f>F225</f>
        <v>2608.1999999999998</v>
      </c>
      <c r="G224" s="150">
        <f>G225</f>
        <v>2608.174</v>
      </c>
      <c r="H224" s="143">
        <f t="shared" si="10"/>
        <v>99.999003143930693</v>
      </c>
      <c r="L224" s="31"/>
    </row>
    <row r="225" spans="1:12" ht="39" x14ac:dyDescent="0.35">
      <c r="A225" s="62">
        <v>214</v>
      </c>
      <c r="B225" s="80">
        <v>412</v>
      </c>
      <c r="C225" s="12" t="s">
        <v>694</v>
      </c>
      <c r="D225" s="4" t="s">
        <v>56</v>
      </c>
      <c r="E225" s="83" t="s">
        <v>517</v>
      </c>
      <c r="F225" s="139">
        <v>2608.1999999999998</v>
      </c>
      <c r="G225" s="152">
        <v>2608.174</v>
      </c>
      <c r="H225" s="144">
        <f t="shared" si="10"/>
        <v>99.999003143930693</v>
      </c>
      <c r="L225" s="31"/>
    </row>
    <row r="226" spans="1:12" ht="39" x14ac:dyDescent="0.35">
      <c r="A226" s="62">
        <v>215</v>
      </c>
      <c r="B226" s="79">
        <v>412</v>
      </c>
      <c r="C226" s="10" t="s">
        <v>664</v>
      </c>
      <c r="D226" s="10"/>
      <c r="E226" s="77" t="s">
        <v>665</v>
      </c>
      <c r="F226" s="135">
        <f>F227</f>
        <v>572.6</v>
      </c>
      <c r="G226" s="150">
        <f>G227</f>
        <v>572.52599999999995</v>
      </c>
      <c r="H226" s="143">
        <f t="shared" si="10"/>
        <v>99.987076493188951</v>
      </c>
      <c r="L226" s="31"/>
    </row>
    <row r="227" spans="1:12" ht="39" x14ac:dyDescent="0.35">
      <c r="A227" s="62">
        <v>216</v>
      </c>
      <c r="B227" s="80">
        <v>412</v>
      </c>
      <c r="C227" s="12" t="s">
        <v>664</v>
      </c>
      <c r="D227" s="4" t="s">
        <v>56</v>
      </c>
      <c r="E227" s="83" t="s">
        <v>517</v>
      </c>
      <c r="F227" s="136">
        <v>572.6</v>
      </c>
      <c r="G227" s="151">
        <v>572.52599999999995</v>
      </c>
      <c r="H227" s="144">
        <f t="shared" si="10"/>
        <v>99.987076493188951</v>
      </c>
      <c r="L227" s="31"/>
    </row>
    <row r="228" spans="1:12" ht="15.5" x14ac:dyDescent="0.35">
      <c r="A228" s="62">
        <v>217</v>
      </c>
      <c r="B228" s="79">
        <v>412</v>
      </c>
      <c r="C228" s="2" t="s">
        <v>189</v>
      </c>
      <c r="D228" s="2"/>
      <c r="E228" s="77" t="s">
        <v>156</v>
      </c>
      <c r="F228" s="135">
        <f>F229</f>
        <v>600</v>
      </c>
      <c r="G228" s="150">
        <f>G229</f>
        <v>0</v>
      </c>
      <c r="H228" s="143">
        <f t="shared" si="10"/>
        <v>0</v>
      </c>
      <c r="L228" s="31"/>
    </row>
    <row r="229" spans="1:12" ht="26" x14ac:dyDescent="0.35">
      <c r="A229" s="62">
        <v>218</v>
      </c>
      <c r="B229" s="79">
        <v>412</v>
      </c>
      <c r="C229" s="10" t="s">
        <v>772</v>
      </c>
      <c r="D229" s="4"/>
      <c r="E229" s="77" t="s">
        <v>773</v>
      </c>
      <c r="F229" s="135">
        <f>F230</f>
        <v>600</v>
      </c>
      <c r="G229" s="150">
        <f>G230</f>
        <v>0</v>
      </c>
      <c r="H229" s="143">
        <f t="shared" si="10"/>
        <v>0</v>
      </c>
      <c r="L229" s="31"/>
    </row>
    <row r="230" spans="1:12" ht="15.5" x14ac:dyDescent="0.35">
      <c r="A230" s="62">
        <v>219</v>
      </c>
      <c r="B230" s="80">
        <v>412</v>
      </c>
      <c r="C230" s="12" t="s">
        <v>772</v>
      </c>
      <c r="D230" s="4" t="s">
        <v>51</v>
      </c>
      <c r="E230" s="83" t="s">
        <v>52</v>
      </c>
      <c r="F230" s="136">
        <v>600</v>
      </c>
      <c r="G230" s="151">
        <v>0</v>
      </c>
      <c r="H230" s="144">
        <f t="shared" si="10"/>
        <v>0</v>
      </c>
      <c r="L230" s="31"/>
    </row>
    <row r="231" spans="1:12" ht="15.5" x14ac:dyDescent="0.35">
      <c r="A231" s="62">
        <v>220</v>
      </c>
      <c r="B231" s="50">
        <v>500</v>
      </c>
      <c r="C231" s="2"/>
      <c r="D231" s="2"/>
      <c r="E231" s="82" t="s">
        <v>13</v>
      </c>
      <c r="F231" s="135">
        <f>F232+F257+F296+F345</f>
        <v>568390.5</v>
      </c>
      <c r="G231" s="150">
        <f>G232+G257+G296+G345</f>
        <v>507591.71727000002</v>
      </c>
      <c r="H231" s="143">
        <f t="shared" si="10"/>
        <v>89.303342907736848</v>
      </c>
      <c r="L231" s="31"/>
    </row>
    <row r="232" spans="1:12" ht="15.5" x14ac:dyDescent="0.35">
      <c r="A232" s="62">
        <v>221</v>
      </c>
      <c r="B232" s="50">
        <v>501</v>
      </c>
      <c r="C232" s="2"/>
      <c r="D232" s="2"/>
      <c r="E232" s="77" t="s">
        <v>14</v>
      </c>
      <c r="F232" s="135">
        <f>F233+F248</f>
        <v>63711.799999999996</v>
      </c>
      <c r="G232" s="150">
        <f>G233+G248</f>
        <v>32207.845979999998</v>
      </c>
      <c r="H232" s="143">
        <f t="shared" si="10"/>
        <v>50.552403134113298</v>
      </c>
      <c r="L232" s="31"/>
    </row>
    <row r="233" spans="1:12" ht="39" x14ac:dyDescent="0.35">
      <c r="A233" s="62">
        <v>222</v>
      </c>
      <c r="B233" s="50">
        <v>501</v>
      </c>
      <c r="C233" s="2" t="s">
        <v>201</v>
      </c>
      <c r="D233" s="2"/>
      <c r="E233" s="77" t="s">
        <v>774</v>
      </c>
      <c r="F233" s="135">
        <f>F234</f>
        <v>61222.2</v>
      </c>
      <c r="G233" s="150">
        <f>G234</f>
        <v>29849.79334</v>
      </c>
      <c r="H233" s="143">
        <f t="shared" si="10"/>
        <v>48.756485947907784</v>
      </c>
      <c r="L233" s="31"/>
    </row>
    <row r="234" spans="1:12" ht="39" x14ac:dyDescent="0.35">
      <c r="A234" s="62">
        <v>223</v>
      </c>
      <c r="B234" s="50">
        <v>501</v>
      </c>
      <c r="C234" s="2" t="s">
        <v>200</v>
      </c>
      <c r="D234" s="2"/>
      <c r="E234" s="77" t="s">
        <v>318</v>
      </c>
      <c r="F234" s="140">
        <f>F235+F237+F246+F239+F242+F244</f>
        <v>61222.2</v>
      </c>
      <c r="G234" s="153">
        <f>G235+G237+G246+G239+G242+G244</f>
        <v>29849.79334</v>
      </c>
      <c r="H234" s="143">
        <f t="shared" si="10"/>
        <v>48.756485947907784</v>
      </c>
      <c r="L234" s="31"/>
    </row>
    <row r="235" spans="1:12" ht="15.5" x14ac:dyDescent="0.35">
      <c r="A235" s="62">
        <v>224</v>
      </c>
      <c r="B235" s="50">
        <v>501</v>
      </c>
      <c r="C235" s="2" t="s">
        <v>615</v>
      </c>
      <c r="D235" s="2"/>
      <c r="E235" s="77" t="s">
        <v>241</v>
      </c>
      <c r="F235" s="135">
        <f>F236</f>
        <v>3751.4</v>
      </c>
      <c r="G235" s="150">
        <f>G236</f>
        <v>3353.5357100000001</v>
      </c>
      <c r="H235" s="143">
        <f t="shared" si="10"/>
        <v>89.394245081836104</v>
      </c>
      <c r="L235" s="31"/>
    </row>
    <row r="236" spans="1:12" ht="26" x14ac:dyDescent="0.35">
      <c r="A236" s="62">
        <v>225</v>
      </c>
      <c r="B236" s="51">
        <v>501</v>
      </c>
      <c r="C236" s="4" t="s">
        <v>615</v>
      </c>
      <c r="D236" s="4">
        <v>240</v>
      </c>
      <c r="E236" s="83" t="s">
        <v>77</v>
      </c>
      <c r="F236" s="136">
        <v>3751.4</v>
      </c>
      <c r="G236" s="151">
        <v>3353.5357100000001</v>
      </c>
      <c r="H236" s="144">
        <f t="shared" si="10"/>
        <v>89.394245081836104</v>
      </c>
      <c r="L236" s="31"/>
    </row>
    <row r="237" spans="1:12" ht="26" x14ac:dyDescent="0.35">
      <c r="A237" s="62">
        <v>226</v>
      </c>
      <c r="B237" s="50">
        <v>501</v>
      </c>
      <c r="C237" s="2" t="s">
        <v>535</v>
      </c>
      <c r="D237" s="2"/>
      <c r="E237" s="77" t="s">
        <v>239</v>
      </c>
      <c r="F237" s="135">
        <f>F238</f>
        <v>2319.5</v>
      </c>
      <c r="G237" s="150">
        <f>G238</f>
        <v>2164.5007799999998</v>
      </c>
      <c r="H237" s="143">
        <f t="shared" si="10"/>
        <v>93.317558956671689</v>
      </c>
      <c r="L237" s="31"/>
    </row>
    <row r="238" spans="1:12" ht="26" x14ac:dyDescent="0.35">
      <c r="A238" s="62">
        <v>227</v>
      </c>
      <c r="B238" s="51">
        <v>501</v>
      </c>
      <c r="C238" s="4" t="s">
        <v>535</v>
      </c>
      <c r="D238" s="4">
        <v>240</v>
      </c>
      <c r="E238" s="83" t="s">
        <v>77</v>
      </c>
      <c r="F238" s="136">
        <v>2319.5</v>
      </c>
      <c r="G238" s="151">
        <v>2164.5007799999998</v>
      </c>
      <c r="H238" s="144">
        <f t="shared" si="10"/>
        <v>93.317558956671689</v>
      </c>
      <c r="L238" s="31"/>
    </row>
    <row r="239" spans="1:12" ht="39" x14ac:dyDescent="0.35">
      <c r="A239" s="62">
        <v>228</v>
      </c>
      <c r="B239" s="50">
        <v>501</v>
      </c>
      <c r="C239" s="2" t="s">
        <v>617</v>
      </c>
      <c r="D239" s="2"/>
      <c r="E239" s="77" t="s">
        <v>616</v>
      </c>
      <c r="F239" s="135">
        <f>F240+F241</f>
        <v>4246.5</v>
      </c>
      <c r="G239" s="150">
        <f>G240+G241</f>
        <v>4246.4234999999999</v>
      </c>
      <c r="H239" s="143">
        <f t="shared" si="10"/>
        <v>99.99819851642529</v>
      </c>
      <c r="L239" s="31"/>
    </row>
    <row r="240" spans="1:12" ht="26" x14ac:dyDescent="0.35">
      <c r="A240" s="62">
        <v>229</v>
      </c>
      <c r="B240" s="51">
        <v>501</v>
      </c>
      <c r="C240" s="4" t="s">
        <v>617</v>
      </c>
      <c r="D240" s="4">
        <v>240</v>
      </c>
      <c r="E240" s="83" t="s">
        <v>77</v>
      </c>
      <c r="F240" s="136">
        <f>4600+2392.7-2-2674.2-72</f>
        <v>4244.5</v>
      </c>
      <c r="G240" s="151">
        <v>4244.4234999999999</v>
      </c>
      <c r="H240" s="144">
        <f t="shared" si="10"/>
        <v>99.998197667569784</v>
      </c>
      <c r="L240" s="31"/>
    </row>
    <row r="241" spans="1:12" ht="15.5" x14ac:dyDescent="0.35">
      <c r="A241" s="62">
        <v>230</v>
      </c>
      <c r="B241" s="51">
        <v>501</v>
      </c>
      <c r="C241" s="4" t="s">
        <v>617</v>
      </c>
      <c r="D241" s="4" t="s">
        <v>79</v>
      </c>
      <c r="E241" s="83" t="s">
        <v>80</v>
      </c>
      <c r="F241" s="136">
        <v>2</v>
      </c>
      <c r="G241" s="151">
        <v>2</v>
      </c>
      <c r="H241" s="144">
        <f t="shared" si="10"/>
        <v>100</v>
      </c>
      <c r="L241" s="31"/>
    </row>
    <row r="242" spans="1:12" ht="39" x14ac:dyDescent="0.35">
      <c r="A242" s="62">
        <v>231</v>
      </c>
      <c r="B242" s="50">
        <v>501</v>
      </c>
      <c r="C242" s="2" t="s">
        <v>506</v>
      </c>
      <c r="D242" s="4"/>
      <c r="E242" s="84" t="s">
        <v>691</v>
      </c>
      <c r="F242" s="135">
        <f>F243</f>
        <v>45532.7</v>
      </c>
      <c r="G242" s="150">
        <f>G243</f>
        <v>14789.2953</v>
      </c>
      <c r="H242" s="143">
        <f t="shared" si="10"/>
        <v>32.480602512040797</v>
      </c>
      <c r="L242" s="31"/>
    </row>
    <row r="243" spans="1:12" ht="15.5" x14ac:dyDescent="0.35">
      <c r="A243" s="62">
        <v>232</v>
      </c>
      <c r="B243" s="51">
        <v>501</v>
      </c>
      <c r="C243" s="4" t="s">
        <v>506</v>
      </c>
      <c r="D243" s="4" t="s">
        <v>58</v>
      </c>
      <c r="E243" s="83" t="s">
        <v>443</v>
      </c>
      <c r="F243" s="139">
        <v>45532.7</v>
      </c>
      <c r="G243" s="152">
        <v>14789.2953</v>
      </c>
      <c r="H243" s="144">
        <f t="shared" si="10"/>
        <v>32.480602512040797</v>
      </c>
      <c r="L243" s="31"/>
    </row>
    <row r="244" spans="1:12" ht="15.5" x14ac:dyDescent="0.35">
      <c r="A244" s="62">
        <v>233</v>
      </c>
      <c r="B244" s="50">
        <v>501</v>
      </c>
      <c r="C244" s="2" t="s">
        <v>508</v>
      </c>
      <c r="D244" s="4"/>
      <c r="E244" s="84" t="s">
        <v>509</v>
      </c>
      <c r="F244" s="135">
        <f>F245</f>
        <v>932.6</v>
      </c>
      <c r="G244" s="150">
        <f>G245</f>
        <v>906.68062999999995</v>
      </c>
      <c r="H244" s="143">
        <f t="shared" si="10"/>
        <v>97.220740939309451</v>
      </c>
      <c r="L244" s="31"/>
    </row>
    <row r="245" spans="1:12" ht="15.5" x14ac:dyDescent="0.35">
      <c r="A245" s="62">
        <v>234</v>
      </c>
      <c r="B245" s="51">
        <v>501</v>
      </c>
      <c r="C245" s="4" t="s">
        <v>508</v>
      </c>
      <c r="D245" s="4" t="s">
        <v>58</v>
      </c>
      <c r="E245" s="83" t="s">
        <v>443</v>
      </c>
      <c r="F245" s="139">
        <v>932.6</v>
      </c>
      <c r="G245" s="152">
        <v>906.68062999999995</v>
      </c>
      <c r="H245" s="144">
        <f t="shared" si="10"/>
        <v>97.220740939309451</v>
      </c>
      <c r="L245" s="31"/>
    </row>
    <row r="246" spans="1:12" ht="26" x14ac:dyDescent="0.35">
      <c r="A246" s="62">
        <v>235</v>
      </c>
      <c r="B246" s="50">
        <v>501</v>
      </c>
      <c r="C246" s="2" t="s">
        <v>532</v>
      </c>
      <c r="D246" s="2"/>
      <c r="E246" s="77" t="s">
        <v>643</v>
      </c>
      <c r="F246" s="135">
        <f>F247</f>
        <v>4439.5</v>
      </c>
      <c r="G246" s="150">
        <f>G247</f>
        <v>4389.3574200000003</v>
      </c>
      <c r="H246" s="143">
        <f t="shared" si="10"/>
        <v>98.870535420655486</v>
      </c>
      <c r="L246" s="31"/>
    </row>
    <row r="247" spans="1:12" ht="15.5" x14ac:dyDescent="0.35">
      <c r="A247" s="62">
        <v>236</v>
      </c>
      <c r="B247" s="51">
        <v>501</v>
      </c>
      <c r="C247" s="4" t="s">
        <v>532</v>
      </c>
      <c r="D247" s="4" t="s">
        <v>58</v>
      </c>
      <c r="E247" s="83" t="s">
        <v>443</v>
      </c>
      <c r="F247" s="136">
        <v>4439.5</v>
      </c>
      <c r="G247" s="151">
        <v>4389.3574200000003</v>
      </c>
      <c r="H247" s="144">
        <f t="shared" si="10"/>
        <v>98.870535420655486</v>
      </c>
      <c r="L247" s="31"/>
    </row>
    <row r="248" spans="1:12" ht="15.5" x14ac:dyDescent="0.35">
      <c r="A248" s="62">
        <v>237</v>
      </c>
      <c r="B248" s="79">
        <v>501</v>
      </c>
      <c r="C248" s="2" t="s">
        <v>189</v>
      </c>
      <c r="D248" s="2"/>
      <c r="E248" s="77" t="s">
        <v>156</v>
      </c>
      <c r="F248" s="135">
        <f>F251+F249+F255</f>
        <v>2489.6</v>
      </c>
      <c r="G248" s="150">
        <f>G251+G249+G255</f>
        <v>2358.0526399999999</v>
      </c>
      <c r="H248" s="143">
        <f t="shared" si="10"/>
        <v>94.716124678663235</v>
      </c>
      <c r="L248" s="31"/>
    </row>
    <row r="249" spans="1:12" ht="15.5" x14ac:dyDescent="0.35">
      <c r="A249" s="62">
        <v>238</v>
      </c>
      <c r="B249" s="79">
        <v>501</v>
      </c>
      <c r="C249" s="2" t="s">
        <v>363</v>
      </c>
      <c r="D249" s="2"/>
      <c r="E249" s="77" t="s">
        <v>364</v>
      </c>
      <c r="F249" s="135">
        <f>F250</f>
        <v>54.6</v>
      </c>
      <c r="G249" s="150">
        <f>G250</f>
        <v>54.596179999999997</v>
      </c>
      <c r="H249" s="143">
        <f t="shared" si="10"/>
        <v>99.993003663003648</v>
      </c>
      <c r="L249" s="31"/>
    </row>
    <row r="250" spans="1:12" ht="26" x14ac:dyDescent="0.35">
      <c r="A250" s="62">
        <v>239</v>
      </c>
      <c r="B250" s="80">
        <v>501</v>
      </c>
      <c r="C250" s="4" t="s">
        <v>363</v>
      </c>
      <c r="D250" s="4">
        <v>240</v>
      </c>
      <c r="E250" s="83" t="s">
        <v>77</v>
      </c>
      <c r="F250" s="136">
        <v>54.6</v>
      </c>
      <c r="G250" s="151">
        <v>54.596179999999997</v>
      </c>
      <c r="H250" s="144">
        <f t="shared" si="10"/>
        <v>99.993003663003648</v>
      </c>
      <c r="L250" s="31"/>
    </row>
    <row r="251" spans="1:12" ht="26" x14ac:dyDescent="0.35">
      <c r="A251" s="62">
        <v>240</v>
      </c>
      <c r="B251" s="50">
        <v>501</v>
      </c>
      <c r="C251" s="2" t="s">
        <v>536</v>
      </c>
      <c r="D251" s="4"/>
      <c r="E251" s="77" t="s">
        <v>537</v>
      </c>
      <c r="F251" s="135">
        <f>F252+F254+F253</f>
        <v>2288.1999999999998</v>
      </c>
      <c r="G251" s="150">
        <f>G252+G254+G253</f>
        <v>2164.2410500000001</v>
      </c>
      <c r="H251" s="143">
        <f t="shared" si="10"/>
        <v>94.582687265099224</v>
      </c>
      <c r="L251" s="31"/>
    </row>
    <row r="252" spans="1:12" ht="26" x14ac:dyDescent="0.35">
      <c r="A252" s="62">
        <v>241</v>
      </c>
      <c r="B252" s="51">
        <v>501</v>
      </c>
      <c r="C252" s="4" t="s">
        <v>536</v>
      </c>
      <c r="D252" s="4" t="s">
        <v>78</v>
      </c>
      <c r="E252" s="83" t="s">
        <v>77</v>
      </c>
      <c r="F252" s="136">
        <f>1588.9-73</f>
        <v>1515.9</v>
      </c>
      <c r="G252" s="151">
        <v>1432.56197</v>
      </c>
      <c r="H252" s="144">
        <f t="shared" si="10"/>
        <v>94.502405831519226</v>
      </c>
      <c r="L252" s="31"/>
    </row>
    <row r="253" spans="1:12" ht="15.5" x14ac:dyDescent="0.35">
      <c r="A253" s="62">
        <v>242</v>
      </c>
      <c r="B253" s="51">
        <v>501</v>
      </c>
      <c r="C253" s="4" t="s">
        <v>536</v>
      </c>
      <c r="D253" s="4" t="s">
        <v>53</v>
      </c>
      <c r="E253" s="83" t="s">
        <v>54</v>
      </c>
      <c r="F253" s="136">
        <v>719.2</v>
      </c>
      <c r="G253" s="151">
        <v>709.55382999999995</v>
      </c>
      <c r="H253" s="144">
        <f t="shared" si="10"/>
        <v>98.658763904338144</v>
      </c>
      <c r="L253" s="31"/>
    </row>
    <row r="254" spans="1:12" ht="15.5" x14ac:dyDescent="0.35">
      <c r="A254" s="62">
        <v>243</v>
      </c>
      <c r="B254" s="51">
        <v>501</v>
      </c>
      <c r="C254" s="4" t="s">
        <v>536</v>
      </c>
      <c r="D254" s="4" t="s">
        <v>79</v>
      </c>
      <c r="E254" s="83" t="s">
        <v>80</v>
      </c>
      <c r="F254" s="136">
        <v>53.1</v>
      </c>
      <c r="G254" s="151">
        <v>22.125250000000001</v>
      </c>
      <c r="H254" s="144">
        <f t="shared" si="10"/>
        <v>41.667137476459509</v>
      </c>
      <c r="L254" s="31"/>
    </row>
    <row r="255" spans="1:12" ht="15.5" x14ac:dyDescent="0.35">
      <c r="A255" s="62">
        <v>244</v>
      </c>
      <c r="B255" s="50">
        <v>501</v>
      </c>
      <c r="C255" s="2" t="s">
        <v>678</v>
      </c>
      <c r="D255" s="4"/>
      <c r="E255" s="77" t="s">
        <v>679</v>
      </c>
      <c r="F255" s="135">
        <f>F256</f>
        <v>146.80000000000001</v>
      </c>
      <c r="G255" s="150">
        <f>G256</f>
        <v>139.21540999999999</v>
      </c>
      <c r="H255" s="143">
        <f t="shared" si="10"/>
        <v>94.833385558583089</v>
      </c>
      <c r="L255" s="31"/>
    </row>
    <row r="256" spans="1:12" ht="26" x14ac:dyDescent="0.35">
      <c r="A256" s="62">
        <v>245</v>
      </c>
      <c r="B256" s="51">
        <v>501</v>
      </c>
      <c r="C256" s="4" t="s">
        <v>678</v>
      </c>
      <c r="D256" s="4" t="s">
        <v>78</v>
      </c>
      <c r="E256" s="83" t="s">
        <v>77</v>
      </c>
      <c r="F256" s="139">
        <v>146.80000000000001</v>
      </c>
      <c r="G256" s="152">
        <v>139.21540999999999</v>
      </c>
      <c r="H256" s="144">
        <f t="shared" si="10"/>
        <v>94.833385558583089</v>
      </c>
      <c r="L256" s="31"/>
    </row>
    <row r="257" spans="1:12" ht="15.5" x14ac:dyDescent="0.35">
      <c r="A257" s="62">
        <v>246</v>
      </c>
      <c r="B257" s="50">
        <v>502</v>
      </c>
      <c r="C257" s="2"/>
      <c r="D257" s="2"/>
      <c r="E257" s="77" t="s">
        <v>15</v>
      </c>
      <c r="F257" s="135">
        <f>F258+F288</f>
        <v>399498.8</v>
      </c>
      <c r="G257" s="150">
        <f>G258+G288</f>
        <v>372159.98496000003</v>
      </c>
      <c r="H257" s="143">
        <f t="shared" si="10"/>
        <v>93.156721612180064</v>
      </c>
      <c r="L257" s="31"/>
    </row>
    <row r="258" spans="1:12" ht="39" x14ac:dyDescent="0.35">
      <c r="A258" s="62">
        <v>247</v>
      </c>
      <c r="B258" s="50">
        <v>502</v>
      </c>
      <c r="C258" s="2" t="s">
        <v>201</v>
      </c>
      <c r="D258" s="2"/>
      <c r="E258" s="77" t="s">
        <v>774</v>
      </c>
      <c r="F258" s="135">
        <f>F259+F283+F280+F275</f>
        <v>277605.3</v>
      </c>
      <c r="G258" s="150">
        <f>G259+G283+G280+G275</f>
        <v>273440.51128999999</v>
      </c>
      <c r="H258" s="143">
        <f t="shared" si="10"/>
        <v>98.49974452577095</v>
      </c>
      <c r="L258" s="31"/>
    </row>
    <row r="259" spans="1:12" ht="26" x14ac:dyDescent="0.35">
      <c r="A259" s="62">
        <v>248</v>
      </c>
      <c r="B259" s="50">
        <v>502</v>
      </c>
      <c r="C259" s="2" t="s">
        <v>276</v>
      </c>
      <c r="D259" s="2"/>
      <c r="E259" s="77" t="s">
        <v>317</v>
      </c>
      <c r="F259" s="135">
        <f>F265+F262+F260+F269+F271+F273+F267</f>
        <v>245400.3</v>
      </c>
      <c r="G259" s="150">
        <f>G265+G262+G260+G269+G271+G273+G267</f>
        <v>241235.88613</v>
      </c>
      <c r="H259" s="143">
        <f t="shared" si="10"/>
        <v>98.303011907483409</v>
      </c>
      <c r="L259" s="31"/>
    </row>
    <row r="260" spans="1:12" ht="26" x14ac:dyDescent="0.35">
      <c r="A260" s="62">
        <v>249</v>
      </c>
      <c r="B260" s="50">
        <v>502</v>
      </c>
      <c r="C260" s="2" t="s">
        <v>775</v>
      </c>
      <c r="D260" s="4"/>
      <c r="E260" s="77" t="s">
        <v>776</v>
      </c>
      <c r="F260" s="135">
        <f>F261</f>
        <v>4740</v>
      </c>
      <c r="G260" s="150">
        <f>G261</f>
        <v>4156.3943499999996</v>
      </c>
      <c r="H260" s="143">
        <f t="shared" si="10"/>
        <v>87.687644514767925</v>
      </c>
      <c r="L260" s="31"/>
    </row>
    <row r="261" spans="1:12" ht="26" x14ac:dyDescent="0.35">
      <c r="A261" s="62">
        <v>250</v>
      </c>
      <c r="B261" s="51">
        <v>502</v>
      </c>
      <c r="C261" s="4" t="s">
        <v>775</v>
      </c>
      <c r="D261" s="4" t="s">
        <v>78</v>
      </c>
      <c r="E261" s="83" t="s">
        <v>77</v>
      </c>
      <c r="F261" s="136">
        <v>4740</v>
      </c>
      <c r="G261" s="151">
        <v>4156.3943499999996</v>
      </c>
      <c r="H261" s="144">
        <f t="shared" si="10"/>
        <v>87.687644514767925</v>
      </c>
      <c r="L261" s="31"/>
    </row>
    <row r="262" spans="1:12" ht="26" x14ac:dyDescent="0.35">
      <c r="A262" s="62">
        <v>251</v>
      </c>
      <c r="B262" s="50">
        <v>502</v>
      </c>
      <c r="C262" s="30" t="s">
        <v>612</v>
      </c>
      <c r="D262" s="30"/>
      <c r="E262" s="77" t="s">
        <v>550</v>
      </c>
      <c r="F262" s="135">
        <f>F263+F264</f>
        <v>7752.7</v>
      </c>
      <c r="G262" s="150">
        <f>G263+G264</f>
        <v>4171.9053899999999</v>
      </c>
      <c r="H262" s="143">
        <f t="shared" si="10"/>
        <v>53.812289782914334</v>
      </c>
      <c r="L262" s="31"/>
    </row>
    <row r="263" spans="1:12" ht="26" x14ac:dyDescent="0.35">
      <c r="A263" s="62">
        <v>252</v>
      </c>
      <c r="B263" s="51">
        <v>502</v>
      </c>
      <c r="C263" s="48" t="s">
        <v>612</v>
      </c>
      <c r="D263" s="48" t="s">
        <v>78</v>
      </c>
      <c r="E263" s="83" t="s">
        <v>77</v>
      </c>
      <c r="F263" s="136">
        <v>939.4</v>
      </c>
      <c r="G263" s="151">
        <v>939.30835000000002</v>
      </c>
      <c r="H263" s="144">
        <f t="shared" si="10"/>
        <v>99.990243772620829</v>
      </c>
      <c r="L263" s="31"/>
    </row>
    <row r="264" spans="1:12" ht="26" x14ac:dyDescent="0.35">
      <c r="A264" s="62">
        <v>253</v>
      </c>
      <c r="B264" s="51">
        <v>502</v>
      </c>
      <c r="C264" s="48" t="s">
        <v>612</v>
      </c>
      <c r="D264" s="4" t="s">
        <v>56</v>
      </c>
      <c r="E264" s="83" t="s">
        <v>777</v>
      </c>
      <c r="F264" s="136">
        <f>13300-6486.7</f>
        <v>6813.3</v>
      </c>
      <c r="G264" s="151">
        <v>3232.5970400000001</v>
      </c>
      <c r="H264" s="144">
        <f t="shared" si="10"/>
        <v>47.445394155548712</v>
      </c>
      <c r="L264" s="31"/>
    </row>
    <row r="265" spans="1:12" ht="26" x14ac:dyDescent="0.35">
      <c r="A265" s="62">
        <v>254</v>
      </c>
      <c r="B265" s="50">
        <v>502</v>
      </c>
      <c r="C265" s="2" t="s">
        <v>359</v>
      </c>
      <c r="D265" s="2"/>
      <c r="E265" s="77" t="s">
        <v>778</v>
      </c>
      <c r="F265" s="135">
        <f>F266</f>
        <v>330</v>
      </c>
      <c r="G265" s="150">
        <f>G266</f>
        <v>330</v>
      </c>
      <c r="H265" s="143">
        <f t="shared" si="10"/>
        <v>100</v>
      </c>
      <c r="L265" s="31"/>
    </row>
    <row r="266" spans="1:12" ht="26" x14ac:dyDescent="0.35">
      <c r="A266" s="62">
        <v>255</v>
      </c>
      <c r="B266" s="51">
        <v>502</v>
      </c>
      <c r="C266" s="4" t="s">
        <v>359</v>
      </c>
      <c r="D266" s="48" t="s">
        <v>78</v>
      </c>
      <c r="E266" s="83" t="s">
        <v>77</v>
      </c>
      <c r="F266" s="136">
        <v>330</v>
      </c>
      <c r="G266" s="151">
        <v>330</v>
      </c>
      <c r="H266" s="144">
        <f t="shared" si="10"/>
        <v>100</v>
      </c>
      <c r="L266" s="31"/>
    </row>
    <row r="267" spans="1:12" ht="39" x14ac:dyDescent="0.35">
      <c r="A267" s="62">
        <v>256</v>
      </c>
      <c r="B267" s="50">
        <v>502</v>
      </c>
      <c r="C267" s="30" t="s">
        <v>779</v>
      </c>
      <c r="D267" s="48"/>
      <c r="E267" s="77" t="s">
        <v>780</v>
      </c>
      <c r="F267" s="135">
        <f>F268</f>
        <v>38940.199999999997</v>
      </c>
      <c r="G267" s="150">
        <f>G268</f>
        <v>38940.199999999997</v>
      </c>
      <c r="H267" s="143">
        <f t="shared" si="10"/>
        <v>100</v>
      </c>
      <c r="L267" s="31"/>
    </row>
    <row r="268" spans="1:12" ht="26" x14ac:dyDescent="0.35">
      <c r="A268" s="62">
        <v>257</v>
      </c>
      <c r="B268" s="51">
        <v>502</v>
      </c>
      <c r="C268" s="48" t="s">
        <v>779</v>
      </c>
      <c r="D268" s="4" t="s">
        <v>56</v>
      </c>
      <c r="E268" s="83" t="s">
        <v>777</v>
      </c>
      <c r="F268" s="136">
        <f>15000+4440.2+19500</f>
        <v>38940.199999999997</v>
      </c>
      <c r="G268" s="151">
        <v>38940.199999999997</v>
      </c>
      <c r="H268" s="144">
        <f t="shared" si="10"/>
        <v>100</v>
      </c>
      <c r="L268" s="31"/>
    </row>
    <row r="269" spans="1:12" ht="52" x14ac:dyDescent="0.35">
      <c r="A269" s="62">
        <v>258</v>
      </c>
      <c r="B269" s="50">
        <v>502</v>
      </c>
      <c r="C269" s="2" t="s">
        <v>781</v>
      </c>
      <c r="D269" s="4"/>
      <c r="E269" s="77" t="s">
        <v>782</v>
      </c>
      <c r="F269" s="135">
        <f>F270</f>
        <v>112517</v>
      </c>
      <c r="G269" s="150">
        <f>G270</f>
        <v>112517</v>
      </c>
      <c r="H269" s="143">
        <f t="shared" ref="H269:H332" si="11">G269/F269*100</f>
        <v>100</v>
      </c>
      <c r="L269" s="31"/>
    </row>
    <row r="270" spans="1:12" ht="26" x14ac:dyDescent="0.35">
      <c r="A270" s="62">
        <v>259</v>
      </c>
      <c r="B270" s="51">
        <v>502</v>
      </c>
      <c r="C270" s="4" t="s">
        <v>781</v>
      </c>
      <c r="D270" s="48" t="s">
        <v>78</v>
      </c>
      <c r="E270" s="83" t="s">
        <v>77</v>
      </c>
      <c r="F270" s="139">
        <v>112517</v>
      </c>
      <c r="G270" s="152">
        <v>112517</v>
      </c>
      <c r="H270" s="144">
        <f t="shared" si="11"/>
        <v>100</v>
      </c>
      <c r="L270" s="31"/>
    </row>
    <row r="271" spans="1:12" ht="39" x14ac:dyDescent="0.35">
      <c r="A271" s="62">
        <v>260</v>
      </c>
      <c r="B271" s="50">
        <v>502</v>
      </c>
      <c r="C271" s="2" t="s">
        <v>783</v>
      </c>
      <c r="D271" s="4"/>
      <c r="E271" s="77" t="s">
        <v>784</v>
      </c>
      <c r="F271" s="135">
        <f>F272</f>
        <v>72332</v>
      </c>
      <c r="G271" s="150">
        <f>G272</f>
        <v>72332</v>
      </c>
      <c r="H271" s="143">
        <f t="shared" si="11"/>
        <v>100</v>
      </c>
      <c r="L271" s="31"/>
    </row>
    <row r="272" spans="1:12" ht="26" x14ac:dyDescent="0.35">
      <c r="A272" s="62">
        <v>261</v>
      </c>
      <c r="B272" s="51">
        <v>502</v>
      </c>
      <c r="C272" s="4" t="s">
        <v>783</v>
      </c>
      <c r="D272" s="48" t="s">
        <v>78</v>
      </c>
      <c r="E272" s="83" t="s">
        <v>77</v>
      </c>
      <c r="F272" s="139">
        <v>72332</v>
      </c>
      <c r="G272" s="152">
        <v>72332</v>
      </c>
      <c r="H272" s="144">
        <f t="shared" si="11"/>
        <v>100</v>
      </c>
      <c r="L272" s="31"/>
    </row>
    <row r="273" spans="1:12" ht="39" x14ac:dyDescent="0.35">
      <c r="A273" s="62">
        <v>262</v>
      </c>
      <c r="B273" s="50">
        <v>502</v>
      </c>
      <c r="C273" s="2" t="s">
        <v>785</v>
      </c>
      <c r="D273" s="4"/>
      <c r="E273" s="77" t="s">
        <v>786</v>
      </c>
      <c r="F273" s="135">
        <f>F274</f>
        <v>8788.4</v>
      </c>
      <c r="G273" s="150">
        <f>G274</f>
        <v>8788.3863899999997</v>
      </c>
      <c r="H273" s="143">
        <f t="shared" si="11"/>
        <v>99.999845136771199</v>
      </c>
      <c r="L273" s="31"/>
    </row>
    <row r="274" spans="1:12" ht="26" x14ac:dyDescent="0.35">
      <c r="A274" s="62">
        <v>263</v>
      </c>
      <c r="B274" s="51">
        <v>502</v>
      </c>
      <c r="C274" s="4" t="s">
        <v>785</v>
      </c>
      <c r="D274" s="48" t="s">
        <v>78</v>
      </c>
      <c r="E274" s="83" t="s">
        <v>77</v>
      </c>
      <c r="F274" s="136">
        <f>9160+2046.5-2418.1</f>
        <v>8788.4</v>
      </c>
      <c r="G274" s="151">
        <v>8788.3863899999997</v>
      </c>
      <c r="H274" s="144">
        <f t="shared" si="11"/>
        <v>99.999845136771199</v>
      </c>
      <c r="L274" s="31"/>
    </row>
    <row r="275" spans="1:12" ht="26" x14ac:dyDescent="0.35">
      <c r="A275" s="62">
        <v>264</v>
      </c>
      <c r="B275" s="50">
        <v>502</v>
      </c>
      <c r="C275" s="2" t="s">
        <v>277</v>
      </c>
      <c r="D275" s="2"/>
      <c r="E275" s="77" t="s">
        <v>113</v>
      </c>
      <c r="F275" s="135">
        <f>F278+F276</f>
        <v>254.99999999999997</v>
      </c>
      <c r="G275" s="150">
        <f>G278+G276</f>
        <v>254.7877</v>
      </c>
      <c r="H275" s="143">
        <f t="shared" si="11"/>
        <v>99.916745098039229</v>
      </c>
      <c r="L275" s="31"/>
    </row>
    <row r="276" spans="1:12" ht="26" x14ac:dyDescent="0.35">
      <c r="A276" s="62">
        <v>265</v>
      </c>
      <c r="B276" s="50">
        <v>502</v>
      </c>
      <c r="C276" s="2" t="s">
        <v>787</v>
      </c>
      <c r="D276" s="2"/>
      <c r="E276" s="77" t="s">
        <v>669</v>
      </c>
      <c r="F276" s="135">
        <f>F277</f>
        <v>185</v>
      </c>
      <c r="G276" s="150">
        <f>G277</f>
        <v>184.7877</v>
      </c>
      <c r="H276" s="143">
        <f t="shared" si="11"/>
        <v>99.885243243243252</v>
      </c>
      <c r="L276" s="31"/>
    </row>
    <row r="277" spans="1:12" ht="26" x14ac:dyDescent="0.35">
      <c r="A277" s="62">
        <v>266</v>
      </c>
      <c r="B277" s="51">
        <v>502</v>
      </c>
      <c r="C277" s="4" t="s">
        <v>787</v>
      </c>
      <c r="D277" s="48" t="s">
        <v>78</v>
      </c>
      <c r="E277" s="83" t="s">
        <v>77</v>
      </c>
      <c r="F277" s="136">
        <f>100+85</f>
        <v>185</v>
      </c>
      <c r="G277" s="151">
        <v>184.7877</v>
      </c>
      <c r="H277" s="144">
        <f t="shared" si="11"/>
        <v>99.885243243243252</v>
      </c>
      <c r="L277" s="31"/>
    </row>
    <row r="278" spans="1:12" ht="26" x14ac:dyDescent="0.35">
      <c r="A278" s="62">
        <v>267</v>
      </c>
      <c r="B278" s="50">
        <v>502</v>
      </c>
      <c r="C278" s="2" t="s">
        <v>325</v>
      </c>
      <c r="D278" s="2"/>
      <c r="E278" s="77" t="s">
        <v>788</v>
      </c>
      <c r="F278" s="135">
        <f>F279</f>
        <v>69.999999999999972</v>
      </c>
      <c r="G278" s="150">
        <f>G279</f>
        <v>70</v>
      </c>
      <c r="H278" s="143">
        <f t="shared" si="11"/>
        <v>100.00000000000004</v>
      </c>
      <c r="L278" s="31"/>
    </row>
    <row r="279" spans="1:12" ht="26" x14ac:dyDescent="0.35">
      <c r="A279" s="62">
        <v>268</v>
      </c>
      <c r="B279" s="51">
        <v>502</v>
      </c>
      <c r="C279" s="4" t="s">
        <v>325</v>
      </c>
      <c r="D279" s="48" t="s">
        <v>78</v>
      </c>
      <c r="E279" s="83" t="s">
        <v>77</v>
      </c>
      <c r="F279" s="136">
        <f>600-320.6-209.4</f>
        <v>69.999999999999972</v>
      </c>
      <c r="G279" s="151">
        <v>70</v>
      </c>
      <c r="H279" s="144">
        <f t="shared" si="11"/>
        <v>100.00000000000004</v>
      </c>
      <c r="L279" s="31"/>
    </row>
    <row r="280" spans="1:12" ht="39" x14ac:dyDescent="0.35">
      <c r="A280" s="62">
        <v>269</v>
      </c>
      <c r="B280" s="50">
        <v>502</v>
      </c>
      <c r="C280" s="2" t="s">
        <v>200</v>
      </c>
      <c r="D280" s="2"/>
      <c r="E280" s="77" t="s">
        <v>318</v>
      </c>
      <c r="F280" s="135">
        <f>F281</f>
        <v>26878.2</v>
      </c>
      <c r="G280" s="150">
        <f>G281</f>
        <v>26878.2</v>
      </c>
      <c r="H280" s="143">
        <f t="shared" si="11"/>
        <v>100</v>
      </c>
      <c r="L280" s="31"/>
    </row>
    <row r="281" spans="1:12" ht="52" x14ac:dyDescent="0.35">
      <c r="A281" s="62">
        <v>270</v>
      </c>
      <c r="B281" s="50">
        <v>502</v>
      </c>
      <c r="C281" s="2" t="s">
        <v>199</v>
      </c>
      <c r="D281" s="2"/>
      <c r="E281" s="77" t="s">
        <v>198</v>
      </c>
      <c r="F281" s="135">
        <f>F282</f>
        <v>26878.2</v>
      </c>
      <c r="G281" s="150">
        <f>G282</f>
        <v>26878.2</v>
      </c>
      <c r="H281" s="143">
        <f t="shared" si="11"/>
        <v>100</v>
      </c>
      <c r="L281" s="31"/>
    </row>
    <row r="282" spans="1:12" ht="39" x14ac:dyDescent="0.35">
      <c r="A282" s="62">
        <v>271</v>
      </c>
      <c r="B282" s="51">
        <v>502</v>
      </c>
      <c r="C282" s="4" t="s">
        <v>199</v>
      </c>
      <c r="D282" s="4" t="s">
        <v>56</v>
      </c>
      <c r="E282" s="83" t="s">
        <v>517</v>
      </c>
      <c r="F282" s="139">
        <f>10800+16078.2</f>
        <v>26878.2</v>
      </c>
      <c r="G282" s="152">
        <v>26878.2</v>
      </c>
      <c r="H282" s="144">
        <f t="shared" si="11"/>
        <v>100</v>
      </c>
      <c r="L282" s="31"/>
    </row>
    <row r="283" spans="1:12" ht="26" x14ac:dyDescent="0.35">
      <c r="A283" s="62">
        <v>272</v>
      </c>
      <c r="B283" s="50">
        <v>502</v>
      </c>
      <c r="C283" s="30" t="s">
        <v>244</v>
      </c>
      <c r="D283" s="2"/>
      <c r="E283" s="77" t="s">
        <v>243</v>
      </c>
      <c r="F283" s="135">
        <f>F284+F286</f>
        <v>5071.7999999999993</v>
      </c>
      <c r="G283" s="150">
        <f>G284+G286</f>
        <v>5071.6374599999999</v>
      </c>
      <c r="H283" s="143">
        <f t="shared" si="11"/>
        <v>99.996795220631739</v>
      </c>
      <c r="L283" s="31"/>
    </row>
    <row r="284" spans="1:12" ht="26" x14ac:dyDescent="0.35">
      <c r="A284" s="62">
        <v>273</v>
      </c>
      <c r="B284" s="50">
        <v>502</v>
      </c>
      <c r="C284" s="30" t="s">
        <v>646</v>
      </c>
      <c r="D284" s="2"/>
      <c r="E284" s="77" t="s">
        <v>337</v>
      </c>
      <c r="F284" s="135">
        <f>F285</f>
        <v>70</v>
      </c>
      <c r="G284" s="150">
        <f>G285</f>
        <v>70</v>
      </c>
      <c r="H284" s="143">
        <f t="shared" si="11"/>
        <v>100</v>
      </c>
      <c r="L284" s="31"/>
    </row>
    <row r="285" spans="1:12" ht="26" x14ac:dyDescent="0.35">
      <c r="A285" s="62">
        <v>274</v>
      </c>
      <c r="B285" s="51">
        <v>502</v>
      </c>
      <c r="C285" s="48" t="s">
        <v>646</v>
      </c>
      <c r="D285" s="4">
        <v>240</v>
      </c>
      <c r="E285" s="83" t="s">
        <v>77</v>
      </c>
      <c r="F285" s="136">
        <f>55+15</f>
        <v>70</v>
      </c>
      <c r="G285" s="151">
        <v>70</v>
      </c>
      <c r="H285" s="144">
        <f t="shared" si="11"/>
        <v>100</v>
      </c>
      <c r="L285" s="31"/>
    </row>
    <row r="286" spans="1:12" ht="26" x14ac:dyDescent="0.35">
      <c r="A286" s="62">
        <v>275</v>
      </c>
      <c r="B286" s="1">
        <v>502</v>
      </c>
      <c r="C286" s="2" t="s">
        <v>547</v>
      </c>
      <c r="D286" s="4"/>
      <c r="E286" s="84" t="s">
        <v>548</v>
      </c>
      <c r="F286" s="135">
        <f>F287</f>
        <v>5001.7999999999993</v>
      </c>
      <c r="G286" s="150">
        <f>G287</f>
        <v>5001.6374599999999</v>
      </c>
      <c r="H286" s="143">
        <f t="shared" si="11"/>
        <v>99.996750369866859</v>
      </c>
      <c r="L286" s="31"/>
    </row>
    <row r="287" spans="1:12" ht="26" x14ac:dyDescent="0.35">
      <c r="A287" s="62">
        <v>276</v>
      </c>
      <c r="B287" s="3">
        <v>502</v>
      </c>
      <c r="C287" s="4" t="s">
        <v>547</v>
      </c>
      <c r="D287" s="4" t="s">
        <v>78</v>
      </c>
      <c r="E287" s="83" t="s">
        <v>77</v>
      </c>
      <c r="F287" s="136">
        <f>4511.4+490.4</f>
        <v>5001.7999999999993</v>
      </c>
      <c r="G287" s="151">
        <v>5001.6374599999999</v>
      </c>
      <c r="H287" s="144">
        <f t="shared" si="11"/>
        <v>99.996750369866859</v>
      </c>
      <c r="L287" s="31"/>
    </row>
    <row r="288" spans="1:12" ht="15.5" x14ac:dyDescent="0.35">
      <c r="A288" s="62">
        <v>277</v>
      </c>
      <c r="B288" s="1">
        <v>502</v>
      </c>
      <c r="C288" s="2" t="s">
        <v>189</v>
      </c>
      <c r="D288" s="2"/>
      <c r="E288" s="77" t="s">
        <v>156</v>
      </c>
      <c r="F288" s="135">
        <f>F289+F291+F294</f>
        <v>121893.5</v>
      </c>
      <c r="G288" s="150">
        <f>G289+G291+G294</f>
        <v>98719.473670000007</v>
      </c>
      <c r="H288" s="143">
        <f t="shared" si="11"/>
        <v>80.988300171871359</v>
      </c>
      <c r="L288" s="31"/>
    </row>
    <row r="289" spans="1:12" ht="15.5" x14ac:dyDescent="0.35">
      <c r="A289" s="62">
        <v>278</v>
      </c>
      <c r="B289" s="1">
        <v>502</v>
      </c>
      <c r="C289" s="2" t="s">
        <v>789</v>
      </c>
      <c r="D289" s="4"/>
      <c r="E289" s="77" t="s">
        <v>790</v>
      </c>
      <c r="F289" s="135">
        <f>F290</f>
        <v>5179.0999999999985</v>
      </c>
      <c r="G289" s="150">
        <f>G290</f>
        <v>0</v>
      </c>
      <c r="H289" s="143">
        <f t="shared" si="11"/>
        <v>0</v>
      </c>
      <c r="L289" s="31"/>
    </row>
    <row r="290" spans="1:12" ht="39" x14ac:dyDescent="0.35">
      <c r="A290" s="62">
        <v>279</v>
      </c>
      <c r="B290" s="3">
        <v>502</v>
      </c>
      <c r="C290" s="4" t="s">
        <v>789</v>
      </c>
      <c r="D290" s="4" t="s">
        <v>791</v>
      </c>
      <c r="E290" s="83" t="s">
        <v>792</v>
      </c>
      <c r="F290" s="136">
        <f>13832.7+11167.3-19820.9</f>
        <v>5179.0999999999985</v>
      </c>
      <c r="G290" s="151">
        <v>0</v>
      </c>
      <c r="H290" s="144">
        <f t="shared" si="11"/>
        <v>0</v>
      </c>
      <c r="L290" s="31"/>
    </row>
    <row r="291" spans="1:12" ht="15.5" x14ac:dyDescent="0.35">
      <c r="A291" s="62">
        <v>280</v>
      </c>
      <c r="B291" s="50">
        <v>502</v>
      </c>
      <c r="C291" s="2" t="s">
        <v>678</v>
      </c>
      <c r="D291" s="4"/>
      <c r="E291" s="77" t="s">
        <v>679</v>
      </c>
      <c r="F291" s="135">
        <f>F293+F292</f>
        <v>96893.5</v>
      </c>
      <c r="G291" s="150">
        <f>G293+G292</f>
        <v>78898.573669999998</v>
      </c>
      <c r="H291" s="143">
        <f t="shared" si="11"/>
        <v>81.428138801880408</v>
      </c>
      <c r="L291" s="31"/>
    </row>
    <row r="292" spans="1:12" ht="26" x14ac:dyDescent="0.35">
      <c r="A292" s="62">
        <v>281</v>
      </c>
      <c r="B292" s="51">
        <v>502</v>
      </c>
      <c r="C292" s="4" t="s">
        <v>678</v>
      </c>
      <c r="D292" s="4" t="s">
        <v>78</v>
      </c>
      <c r="E292" s="83" t="s">
        <v>77</v>
      </c>
      <c r="F292" s="139">
        <v>35754.400000000001</v>
      </c>
      <c r="G292" s="152">
        <v>17759.453669999999</v>
      </c>
      <c r="H292" s="144">
        <f t="shared" si="11"/>
        <v>49.670680168035261</v>
      </c>
      <c r="L292" s="31"/>
    </row>
    <row r="293" spans="1:12" ht="39" x14ac:dyDescent="0.35">
      <c r="A293" s="62">
        <v>282</v>
      </c>
      <c r="B293" s="51">
        <v>502</v>
      </c>
      <c r="C293" s="4" t="s">
        <v>678</v>
      </c>
      <c r="D293" s="4" t="s">
        <v>56</v>
      </c>
      <c r="E293" s="83" t="s">
        <v>517</v>
      </c>
      <c r="F293" s="139">
        <v>61139.1</v>
      </c>
      <c r="G293" s="152">
        <v>61139.12</v>
      </c>
      <c r="H293" s="144">
        <f t="shared" si="11"/>
        <v>100.0000327122905</v>
      </c>
      <c r="L293" s="31"/>
    </row>
    <row r="294" spans="1:12" ht="26" x14ac:dyDescent="0.35">
      <c r="A294" s="62">
        <v>283</v>
      </c>
      <c r="B294" s="50">
        <v>502</v>
      </c>
      <c r="C294" s="2" t="s">
        <v>793</v>
      </c>
      <c r="D294" s="4"/>
      <c r="E294" s="84" t="s">
        <v>794</v>
      </c>
      <c r="F294" s="135">
        <f>F295</f>
        <v>19820.900000000001</v>
      </c>
      <c r="G294" s="150">
        <f>G295</f>
        <v>19820.900000000001</v>
      </c>
      <c r="H294" s="143">
        <f t="shared" si="11"/>
        <v>100</v>
      </c>
      <c r="L294" s="31"/>
    </row>
    <row r="295" spans="1:12" ht="39" x14ac:dyDescent="0.35">
      <c r="A295" s="62">
        <v>284</v>
      </c>
      <c r="B295" s="51">
        <v>502</v>
      </c>
      <c r="C295" s="4" t="s">
        <v>793</v>
      </c>
      <c r="D295" s="4" t="s">
        <v>791</v>
      </c>
      <c r="E295" s="83" t="s">
        <v>792</v>
      </c>
      <c r="F295" s="139">
        <v>19820.900000000001</v>
      </c>
      <c r="G295" s="152">
        <v>19820.900000000001</v>
      </c>
      <c r="H295" s="144">
        <f t="shared" si="11"/>
        <v>100</v>
      </c>
      <c r="L295" s="31"/>
    </row>
    <row r="296" spans="1:12" ht="15.5" x14ac:dyDescent="0.35">
      <c r="A296" s="62">
        <v>285</v>
      </c>
      <c r="B296" s="50">
        <v>503</v>
      </c>
      <c r="C296" s="2"/>
      <c r="D296" s="2"/>
      <c r="E296" s="77" t="s">
        <v>16</v>
      </c>
      <c r="F296" s="135">
        <f>F334+F313+F301+F309+F297</f>
        <v>87696.4</v>
      </c>
      <c r="G296" s="150">
        <f>G334+G313+G301+G309+G297</f>
        <v>85777.203129999994</v>
      </c>
      <c r="H296" s="143">
        <f t="shared" si="11"/>
        <v>97.811544293722434</v>
      </c>
      <c r="L296" s="31"/>
    </row>
    <row r="297" spans="1:12" ht="26" x14ac:dyDescent="0.35">
      <c r="A297" s="62">
        <v>286</v>
      </c>
      <c r="B297" s="50">
        <v>503</v>
      </c>
      <c r="C297" s="2" t="s">
        <v>209</v>
      </c>
      <c r="D297" s="2"/>
      <c r="E297" s="84" t="s">
        <v>596</v>
      </c>
      <c r="F297" s="135">
        <f t="shared" ref="F297:G299" si="12">F298</f>
        <v>1000</v>
      </c>
      <c r="G297" s="150">
        <f t="shared" si="12"/>
        <v>1000</v>
      </c>
      <c r="H297" s="143">
        <f t="shared" si="11"/>
        <v>100</v>
      </c>
      <c r="L297" s="31"/>
    </row>
    <row r="298" spans="1:12" ht="26" x14ac:dyDescent="0.35">
      <c r="A298" s="62">
        <v>287</v>
      </c>
      <c r="B298" s="50">
        <v>503</v>
      </c>
      <c r="C298" s="2" t="s">
        <v>795</v>
      </c>
      <c r="D298" s="2"/>
      <c r="E298" s="77" t="s">
        <v>377</v>
      </c>
      <c r="F298" s="135">
        <f t="shared" si="12"/>
        <v>1000</v>
      </c>
      <c r="G298" s="150">
        <f t="shared" si="12"/>
        <v>1000</v>
      </c>
      <c r="H298" s="143">
        <f t="shared" si="11"/>
        <v>100</v>
      </c>
      <c r="L298" s="31"/>
    </row>
    <row r="299" spans="1:12" ht="39" x14ac:dyDescent="0.35">
      <c r="A299" s="62">
        <v>288</v>
      </c>
      <c r="B299" s="50">
        <v>503</v>
      </c>
      <c r="C299" s="2" t="s">
        <v>796</v>
      </c>
      <c r="D299" s="2"/>
      <c r="E299" s="77" t="s">
        <v>797</v>
      </c>
      <c r="F299" s="135">
        <f t="shared" si="12"/>
        <v>1000</v>
      </c>
      <c r="G299" s="150">
        <f t="shared" si="12"/>
        <v>1000</v>
      </c>
      <c r="H299" s="143">
        <f t="shared" si="11"/>
        <v>100</v>
      </c>
      <c r="L299" s="31"/>
    </row>
    <row r="300" spans="1:12" ht="15.5" x14ac:dyDescent="0.35">
      <c r="A300" s="62">
        <v>289</v>
      </c>
      <c r="B300" s="51">
        <v>503</v>
      </c>
      <c r="C300" s="4" t="s">
        <v>796</v>
      </c>
      <c r="D300" s="4" t="s">
        <v>90</v>
      </c>
      <c r="E300" s="83" t="s">
        <v>91</v>
      </c>
      <c r="F300" s="136">
        <v>1000</v>
      </c>
      <c r="G300" s="151">
        <v>1000</v>
      </c>
      <c r="H300" s="144">
        <f t="shared" si="11"/>
        <v>100</v>
      </c>
      <c r="L300" s="31"/>
    </row>
    <row r="301" spans="1:12" ht="39" x14ac:dyDescent="0.35">
      <c r="A301" s="62">
        <v>290</v>
      </c>
      <c r="B301" s="50">
        <v>503</v>
      </c>
      <c r="C301" s="2" t="s">
        <v>201</v>
      </c>
      <c r="D301" s="2"/>
      <c r="E301" s="77" t="s">
        <v>774</v>
      </c>
      <c r="F301" s="135">
        <f>F302</f>
        <v>4184.1000000000004</v>
      </c>
      <c r="G301" s="150">
        <f>G302</f>
        <v>4184.0087100000001</v>
      </c>
      <c r="H301" s="143">
        <f t="shared" si="11"/>
        <v>99.997818168781805</v>
      </c>
      <c r="L301" s="31"/>
    </row>
    <row r="302" spans="1:12" ht="26" x14ac:dyDescent="0.35">
      <c r="A302" s="62">
        <v>291</v>
      </c>
      <c r="B302" s="50">
        <v>503</v>
      </c>
      <c r="C302" s="2" t="s">
        <v>278</v>
      </c>
      <c r="D302" s="2"/>
      <c r="E302" s="77" t="s">
        <v>482</v>
      </c>
      <c r="F302" s="135">
        <f>F303+F305+F307</f>
        <v>4184.1000000000004</v>
      </c>
      <c r="G302" s="150">
        <f>G303+G305+G307</f>
        <v>4184.0087100000001</v>
      </c>
      <c r="H302" s="143">
        <f t="shared" si="11"/>
        <v>99.997818168781805</v>
      </c>
      <c r="L302" s="31"/>
    </row>
    <row r="303" spans="1:12" ht="26" x14ac:dyDescent="0.35">
      <c r="A303" s="62">
        <v>292</v>
      </c>
      <c r="B303" s="50">
        <v>503</v>
      </c>
      <c r="C303" s="2" t="s">
        <v>622</v>
      </c>
      <c r="D303" s="2"/>
      <c r="E303" s="77" t="s">
        <v>623</v>
      </c>
      <c r="F303" s="135">
        <f>F304</f>
        <v>638.4</v>
      </c>
      <c r="G303" s="150">
        <f>G304</f>
        <v>638.30871000000002</v>
      </c>
      <c r="H303" s="143">
        <f t="shared" si="11"/>
        <v>99.985700187969925</v>
      </c>
      <c r="L303" s="31"/>
    </row>
    <row r="304" spans="1:12" ht="26" x14ac:dyDescent="0.35">
      <c r="A304" s="62">
        <v>293</v>
      </c>
      <c r="B304" s="51">
        <v>503</v>
      </c>
      <c r="C304" s="4" t="s">
        <v>622</v>
      </c>
      <c r="D304" s="4" t="s">
        <v>78</v>
      </c>
      <c r="E304" s="83" t="s">
        <v>77</v>
      </c>
      <c r="F304" s="136">
        <v>638.4</v>
      </c>
      <c r="G304" s="151">
        <v>638.30871000000002</v>
      </c>
      <c r="H304" s="144">
        <f t="shared" si="11"/>
        <v>99.985700187969925</v>
      </c>
      <c r="L304" s="31"/>
    </row>
    <row r="305" spans="1:12" ht="26" x14ac:dyDescent="0.35">
      <c r="A305" s="62">
        <v>294</v>
      </c>
      <c r="B305" s="50">
        <v>503</v>
      </c>
      <c r="C305" s="2" t="s">
        <v>671</v>
      </c>
      <c r="D305" s="4"/>
      <c r="E305" s="77" t="s">
        <v>674</v>
      </c>
      <c r="F305" s="135">
        <f>F306</f>
        <v>1834.9</v>
      </c>
      <c r="G305" s="150">
        <f>G306</f>
        <v>1834.9</v>
      </c>
      <c r="H305" s="143">
        <f t="shared" si="11"/>
        <v>100</v>
      </c>
      <c r="L305" s="31"/>
    </row>
    <row r="306" spans="1:12" ht="26" x14ac:dyDescent="0.35">
      <c r="A306" s="62">
        <v>295</v>
      </c>
      <c r="B306" s="51">
        <v>503</v>
      </c>
      <c r="C306" s="4" t="s">
        <v>671</v>
      </c>
      <c r="D306" s="4" t="s">
        <v>78</v>
      </c>
      <c r="E306" s="83" t="s">
        <v>77</v>
      </c>
      <c r="F306" s="136">
        <f>2145-310.1</f>
        <v>1834.9</v>
      </c>
      <c r="G306" s="151">
        <v>1834.9</v>
      </c>
      <c r="H306" s="144">
        <f t="shared" si="11"/>
        <v>100</v>
      </c>
      <c r="L306" s="31"/>
    </row>
    <row r="307" spans="1:12" ht="15.5" x14ac:dyDescent="0.35">
      <c r="A307" s="62">
        <v>296</v>
      </c>
      <c r="B307" s="50">
        <v>503</v>
      </c>
      <c r="C307" s="2" t="s">
        <v>798</v>
      </c>
      <c r="D307" s="4"/>
      <c r="E307" s="77" t="s">
        <v>673</v>
      </c>
      <c r="F307" s="135">
        <f>F308</f>
        <v>1710.8</v>
      </c>
      <c r="G307" s="150">
        <f>G308</f>
        <v>1710.8</v>
      </c>
      <c r="H307" s="143">
        <f t="shared" si="11"/>
        <v>100</v>
      </c>
      <c r="L307" s="31"/>
    </row>
    <row r="308" spans="1:12" ht="26" x14ac:dyDescent="0.35">
      <c r="A308" s="62">
        <v>297</v>
      </c>
      <c r="B308" s="51">
        <v>503</v>
      </c>
      <c r="C308" s="4" t="s">
        <v>798</v>
      </c>
      <c r="D308" s="4" t="s">
        <v>78</v>
      </c>
      <c r="E308" s="83" t="s">
        <v>77</v>
      </c>
      <c r="F308" s="139">
        <f>2000-289.2</f>
        <v>1710.8</v>
      </c>
      <c r="G308" s="152">
        <v>1710.8</v>
      </c>
      <c r="H308" s="144">
        <f t="shared" si="11"/>
        <v>100</v>
      </c>
      <c r="L308" s="31"/>
    </row>
    <row r="309" spans="1:12" ht="26" x14ac:dyDescent="0.35">
      <c r="A309" s="62">
        <v>298</v>
      </c>
      <c r="B309" s="50">
        <v>503</v>
      </c>
      <c r="C309" s="2" t="s">
        <v>221</v>
      </c>
      <c r="D309" s="2"/>
      <c r="E309" s="84" t="s">
        <v>747</v>
      </c>
      <c r="F309" s="135">
        <f t="shared" ref="F309:G311" si="13">F310</f>
        <v>80</v>
      </c>
      <c r="G309" s="150">
        <f t="shared" si="13"/>
        <v>80</v>
      </c>
      <c r="H309" s="143">
        <f t="shared" si="11"/>
        <v>100</v>
      </c>
      <c r="L309" s="31"/>
    </row>
    <row r="310" spans="1:12" ht="39" x14ac:dyDescent="0.35">
      <c r="A310" s="62">
        <v>299</v>
      </c>
      <c r="B310" s="50">
        <v>503</v>
      </c>
      <c r="C310" s="2" t="s">
        <v>219</v>
      </c>
      <c r="D310" s="2"/>
      <c r="E310" s="84" t="s">
        <v>159</v>
      </c>
      <c r="F310" s="135">
        <f t="shared" si="13"/>
        <v>80</v>
      </c>
      <c r="G310" s="150">
        <f t="shared" si="13"/>
        <v>80</v>
      </c>
      <c r="H310" s="143">
        <f t="shared" si="11"/>
        <v>100</v>
      </c>
      <c r="L310" s="31"/>
    </row>
    <row r="311" spans="1:12" ht="26" x14ac:dyDescent="0.35">
      <c r="A311" s="62">
        <v>300</v>
      </c>
      <c r="B311" s="50">
        <v>503</v>
      </c>
      <c r="C311" s="2" t="s">
        <v>492</v>
      </c>
      <c r="D311" s="2"/>
      <c r="E311" s="77" t="s">
        <v>521</v>
      </c>
      <c r="F311" s="135">
        <f t="shared" si="13"/>
        <v>80</v>
      </c>
      <c r="G311" s="150">
        <f t="shared" si="13"/>
        <v>80</v>
      </c>
      <c r="H311" s="143">
        <f t="shared" si="11"/>
        <v>100</v>
      </c>
      <c r="L311" s="31"/>
    </row>
    <row r="312" spans="1:12" ht="26" x14ac:dyDescent="0.35">
      <c r="A312" s="62">
        <v>301</v>
      </c>
      <c r="B312" s="51">
        <v>503</v>
      </c>
      <c r="C312" s="4" t="s">
        <v>492</v>
      </c>
      <c r="D312" s="4" t="s">
        <v>78</v>
      </c>
      <c r="E312" s="83" t="s">
        <v>77</v>
      </c>
      <c r="F312" s="136">
        <v>80</v>
      </c>
      <c r="G312" s="151">
        <v>80</v>
      </c>
      <c r="H312" s="144">
        <f t="shared" si="11"/>
        <v>100</v>
      </c>
      <c r="L312" s="31"/>
    </row>
    <row r="313" spans="1:12" ht="39" x14ac:dyDescent="0.35">
      <c r="A313" s="62">
        <v>302</v>
      </c>
      <c r="B313" s="50">
        <v>503</v>
      </c>
      <c r="C313" s="2" t="s">
        <v>351</v>
      </c>
      <c r="D313" s="2"/>
      <c r="E313" s="84" t="s">
        <v>799</v>
      </c>
      <c r="F313" s="135">
        <f>F316+F319+F321+F323+F325+F330+F314+F332+F327</f>
        <v>79800.799999999988</v>
      </c>
      <c r="G313" s="150">
        <f>G316+G319+G321+G323+G325+G330+G314+G332+G327</f>
        <v>78117.723480000001</v>
      </c>
      <c r="H313" s="143">
        <f t="shared" si="11"/>
        <v>97.890902697717337</v>
      </c>
      <c r="L313" s="31"/>
    </row>
    <row r="314" spans="1:12" ht="26" x14ac:dyDescent="0.35">
      <c r="A314" s="62">
        <v>303</v>
      </c>
      <c r="B314" s="50">
        <v>503</v>
      </c>
      <c r="C314" s="30" t="s">
        <v>350</v>
      </c>
      <c r="D314" s="2"/>
      <c r="E314" s="84" t="s">
        <v>357</v>
      </c>
      <c r="F314" s="135">
        <f>F315</f>
        <v>96.2</v>
      </c>
      <c r="G314" s="150">
        <f>G315</f>
        <v>96.15</v>
      </c>
      <c r="H314" s="143">
        <f t="shared" si="11"/>
        <v>99.948024948024951</v>
      </c>
      <c r="L314" s="31"/>
    </row>
    <row r="315" spans="1:12" ht="26" x14ac:dyDescent="0.35">
      <c r="A315" s="62">
        <v>304</v>
      </c>
      <c r="B315" s="51">
        <v>503</v>
      </c>
      <c r="C315" s="4" t="s">
        <v>350</v>
      </c>
      <c r="D315" s="4" t="s">
        <v>78</v>
      </c>
      <c r="E315" s="83" t="s">
        <v>77</v>
      </c>
      <c r="F315" s="136">
        <v>96.2</v>
      </c>
      <c r="G315" s="151">
        <v>96.15</v>
      </c>
      <c r="H315" s="144">
        <f t="shared" si="11"/>
        <v>99.948024948024951</v>
      </c>
      <c r="L315" s="31"/>
    </row>
    <row r="316" spans="1:12" ht="26" x14ac:dyDescent="0.35">
      <c r="A316" s="62">
        <v>305</v>
      </c>
      <c r="B316" s="50">
        <v>503</v>
      </c>
      <c r="C316" s="30" t="s">
        <v>352</v>
      </c>
      <c r="D316" s="2"/>
      <c r="E316" s="77" t="s">
        <v>438</v>
      </c>
      <c r="F316" s="135">
        <f>F317+F318</f>
        <v>5720.6</v>
      </c>
      <c r="G316" s="150">
        <f>G317+G318</f>
        <v>5533.0377499999995</v>
      </c>
      <c r="H316" s="143">
        <f t="shared" si="11"/>
        <v>96.721283606614676</v>
      </c>
      <c r="L316" s="31"/>
    </row>
    <row r="317" spans="1:12" ht="26" x14ac:dyDescent="0.35">
      <c r="A317" s="62">
        <v>306</v>
      </c>
      <c r="B317" s="51">
        <v>503</v>
      </c>
      <c r="C317" s="48" t="s">
        <v>352</v>
      </c>
      <c r="D317" s="4" t="s">
        <v>78</v>
      </c>
      <c r="E317" s="83" t="s">
        <v>77</v>
      </c>
      <c r="F317" s="136">
        <v>1569.6</v>
      </c>
      <c r="G317" s="151">
        <v>1545.1580100000001</v>
      </c>
      <c r="H317" s="144">
        <f t="shared" si="11"/>
        <v>98.442788608562708</v>
      </c>
      <c r="L317" s="31"/>
    </row>
    <row r="318" spans="1:12" ht="15.5" x14ac:dyDescent="0.35">
      <c r="A318" s="62">
        <v>307</v>
      </c>
      <c r="B318" s="51">
        <v>503</v>
      </c>
      <c r="C318" s="48" t="s">
        <v>352</v>
      </c>
      <c r="D318" s="4" t="s">
        <v>85</v>
      </c>
      <c r="E318" s="83" t="s">
        <v>86</v>
      </c>
      <c r="F318" s="136">
        <f>3451+200+1000-500</f>
        <v>4151</v>
      </c>
      <c r="G318" s="151">
        <v>3987.8797399999999</v>
      </c>
      <c r="H318" s="144">
        <f t="shared" si="11"/>
        <v>96.070338231751379</v>
      </c>
      <c r="L318" s="31"/>
    </row>
    <row r="319" spans="1:12" ht="39" x14ac:dyDescent="0.35">
      <c r="A319" s="62">
        <v>308</v>
      </c>
      <c r="B319" s="50">
        <v>503</v>
      </c>
      <c r="C319" s="2" t="s">
        <v>466</v>
      </c>
      <c r="D319" s="2"/>
      <c r="E319" s="77" t="s">
        <v>475</v>
      </c>
      <c r="F319" s="135">
        <f>F320</f>
        <v>4551.5</v>
      </c>
      <c r="G319" s="150">
        <f>G320</f>
        <v>4476.8377600000003</v>
      </c>
      <c r="H319" s="143">
        <f t="shared" si="11"/>
        <v>98.359612435460846</v>
      </c>
      <c r="L319" s="31"/>
    </row>
    <row r="320" spans="1:12" ht="26" x14ac:dyDescent="0.35">
      <c r="A320" s="62">
        <v>309</v>
      </c>
      <c r="B320" s="51">
        <v>503</v>
      </c>
      <c r="C320" s="4" t="s">
        <v>466</v>
      </c>
      <c r="D320" s="4" t="s">
        <v>78</v>
      </c>
      <c r="E320" s="83" t="s">
        <v>77</v>
      </c>
      <c r="F320" s="136">
        <f>4539.8+11.7</f>
        <v>4551.5</v>
      </c>
      <c r="G320" s="151">
        <v>4476.8377600000003</v>
      </c>
      <c r="H320" s="144">
        <f t="shared" si="11"/>
        <v>98.359612435460846</v>
      </c>
      <c r="L320" s="31"/>
    </row>
    <row r="321" spans="1:12" ht="26" x14ac:dyDescent="0.35">
      <c r="A321" s="62">
        <v>310</v>
      </c>
      <c r="B321" s="50">
        <v>503</v>
      </c>
      <c r="C321" s="2" t="s">
        <v>467</v>
      </c>
      <c r="D321" s="2"/>
      <c r="E321" s="77" t="s">
        <v>468</v>
      </c>
      <c r="F321" s="135">
        <f>F322</f>
        <v>22908.1</v>
      </c>
      <c r="G321" s="150">
        <f>G322</f>
        <v>21940.722020000001</v>
      </c>
      <c r="H321" s="143">
        <f t="shared" si="11"/>
        <v>95.777135685630853</v>
      </c>
      <c r="L321" s="31"/>
    </row>
    <row r="322" spans="1:12" ht="26" x14ac:dyDescent="0.35">
      <c r="A322" s="62">
        <v>311</v>
      </c>
      <c r="B322" s="51">
        <v>503</v>
      </c>
      <c r="C322" s="4" t="s">
        <v>467</v>
      </c>
      <c r="D322" s="4">
        <v>240</v>
      </c>
      <c r="E322" s="83" t="s">
        <v>77</v>
      </c>
      <c r="F322" s="136">
        <v>22908.1</v>
      </c>
      <c r="G322" s="151">
        <v>21940.722020000001</v>
      </c>
      <c r="H322" s="144">
        <f t="shared" si="11"/>
        <v>95.777135685630853</v>
      </c>
      <c r="L322" s="31"/>
    </row>
    <row r="323" spans="1:12" ht="26" x14ac:dyDescent="0.35">
      <c r="A323" s="62">
        <v>312</v>
      </c>
      <c r="B323" s="50">
        <v>503</v>
      </c>
      <c r="C323" s="2" t="s">
        <v>470</v>
      </c>
      <c r="D323" s="2"/>
      <c r="E323" s="77" t="s">
        <v>469</v>
      </c>
      <c r="F323" s="135">
        <f>F324</f>
        <v>4542.6000000000004</v>
      </c>
      <c r="G323" s="150">
        <f>G324</f>
        <v>4256.4456899999996</v>
      </c>
      <c r="H323" s="143">
        <f t="shared" si="11"/>
        <v>93.700649187689862</v>
      </c>
      <c r="L323" s="31"/>
    </row>
    <row r="324" spans="1:12" ht="26" x14ac:dyDescent="0.35">
      <c r="A324" s="62">
        <v>313</v>
      </c>
      <c r="B324" s="51">
        <v>503</v>
      </c>
      <c r="C324" s="4" t="s">
        <v>470</v>
      </c>
      <c r="D324" s="4">
        <v>240</v>
      </c>
      <c r="E324" s="83" t="s">
        <v>77</v>
      </c>
      <c r="F324" s="136">
        <v>4542.6000000000004</v>
      </c>
      <c r="G324" s="151">
        <v>4256.4456899999996</v>
      </c>
      <c r="H324" s="144">
        <f t="shared" si="11"/>
        <v>93.700649187689862</v>
      </c>
      <c r="L324" s="31"/>
    </row>
    <row r="325" spans="1:12" ht="39" x14ac:dyDescent="0.35">
      <c r="A325" s="62">
        <v>314</v>
      </c>
      <c r="B325" s="50">
        <v>503</v>
      </c>
      <c r="C325" s="2" t="s">
        <v>471</v>
      </c>
      <c r="D325" s="2"/>
      <c r="E325" s="77" t="s">
        <v>546</v>
      </c>
      <c r="F325" s="135">
        <f>F326</f>
        <v>4821.3999999999996</v>
      </c>
      <c r="G325" s="150">
        <f>G326</f>
        <v>4655.3567199999998</v>
      </c>
      <c r="H325" s="143">
        <f t="shared" si="11"/>
        <v>96.556118969593896</v>
      </c>
      <c r="L325" s="31"/>
    </row>
    <row r="326" spans="1:12" ht="26" x14ac:dyDescent="0.35">
      <c r="A326" s="62">
        <v>315</v>
      </c>
      <c r="B326" s="51">
        <v>503</v>
      </c>
      <c r="C326" s="4" t="s">
        <v>471</v>
      </c>
      <c r="D326" s="4">
        <v>240</v>
      </c>
      <c r="E326" s="83" t="s">
        <v>77</v>
      </c>
      <c r="F326" s="136">
        <v>4821.3999999999996</v>
      </c>
      <c r="G326" s="151">
        <v>4655.3567199999998</v>
      </c>
      <c r="H326" s="144">
        <f t="shared" si="11"/>
        <v>96.556118969593896</v>
      </c>
      <c r="L326" s="31"/>
    </row>
    <row r="327" spans="1:12" ht="26" x14ac:dyDescent="0.35">
      <c r="A327" s="62">
        <v>316</v>
      </c>
      <c r="B327" s="50">
        <v>503</v>
      </c>
      <c r="C327" s="2" t="s">
        <v>800</v>
      </c>
      <c r="D327" s="4"/>
      <c r="E327" s="77" t="s">
        <v>801</v>
      </c>
      <c r="F327" s="135">
        <f>F328+F329</f>
        <v>5500</v>
      </c>
      <c r="G327" s="150">
        <f>G328+G329</f>
        <v>5498.8453100000006</v>
      </c>
      <c r="H327" s="143">
        <f t="shared" si="11"/>
        <v>99.979005636363652</v>
      </c>
      <c r="L327" s="31"/>
    </row>
    <row r="328" spans="1:12" ht="26" x14ac:dyDescent="0.35">
      <c r="A328" s="62">
        <v>317</v>
      </c>
      <c r="B328" s="51">
        <v>503</v>
      </c>
      <c r="C328" s="4" t="s">
        <v>800</v>
      </c>
      <c r="D328" s="4">
        <v>240</v>
      </c>
      <c r="E328" s="83" t="s">
        <v>77</v>
      </c>
      <c r="F328" s="136">
        <v>3000</v>
      </c>
      <c r="G328" s="151">
        <v>2998.8453100000002</v>
      </c>
      <c r="H328" s="144">
        <f t="shared" si="11"/>
        <v>99.961510333333337</v>
      </c>
      <c r="L328" s="31"/>
    </row>
    <row r="329" spans="1:12" ht="15.5" x14ac:dyDescent="0.35">
      <c r="A329" s="62">
        <v>318</v>
      </c>
      <c r="B329" s="51">
        <v>503</v>
      </c>
      <c r="C329" s="4" t="s">
        <v>800</v>
      </c>
      <c r="D329" s="4" t="s">
        <v>90</v>
      </c>
      <c r="E329" s="83" t="s">
        <v>91</v>
      </c>
      <c r="F329" s="136">
        <v>2500</v>
      </c>
      <c r="G329" s="151">
        <v>2500</v>
      </c>
      <c r="H329" s="144">
        <f t="shared" si="11"/>
        <v>100</v>
      </c>
      <c r="L329" s="31"/>
    </row>
    <row r="330" spans="1:12" ht="15.5" x14ac:dyDescent="0.35">
      <c r="A330" s="62">
        <v>319</v>
      </c>
      <c r="B330" s="50">
        <v>503</v>
      </c>
      <c r="C330" s="2" t="s">
        <v>802</v>
      </c>
      <c r="D330" s="2"/>
      <c r="E330" s="77" t="s">
        <v>803</v>
      </c>
      <c r="F330" s="135">
        <f>F331</f>
        <v>29204</v>
      </c>
      <c r="G330" s="150">
        <f>G331</f>
        <v>29204</v>
      </c>
      <c r="H330" s="143">
        <f t="shared" si="11"/>
        <v>100</v>
      </c>
      <c r="L330" s="31"/>
    </row>
    <row r="331" spans="1:12" ht="15.5" x14ac:dyDescent="0.35">
      <c r="A331" s="62">
        <v>320</v>
      </c>
      <c r="B331" s="51">
        <v>503</v>
      </c>
      <c r="C331" s="4" t="s">
        <v>802</v>
      </c>
      <c r="D331" s="4" t="s">
        <v>90</v>
      </c>
      <c r="E331" s="83" t="s">
        <v>91</v>
      </c>
      <c r="F331" s="139">
        <f>29204</f>
        <v>29204</v>
      </c>
      <c r="G331" s="152">
        <v>29204</v>
      </c>
      <c r="H331" s="144">
        <f t="shared" si="11"/>
        <v>100</v>
      </c>
      <c r="L331" s="31"/>
    </row>
    <row r="332" spans="1:12" ht="26" x14ac:dyDescent="0.35">
      <c r="A332" s="62">
        <v>321</v>
      </c>
      <c r="B332" s="50">
        <v>503</v>
      </c>
      <c r="C332" s="2" t="s">
        <v>804</v>
      </c>
      <c r="D332" s="2"/>
      <c r="E332" s="77" t="s">
        <v>805</v>
      </c>
      <c r="F332" s="135">
        <f>F333</f>
        <v>2456.4</v>
      </c>
      <c r="G332" s="150">
        <f>G333</f>
        <v>2456.3282300000001</v>
      </c>
      <c r="H332" s="143">
        <f t="shared" si="11"/>
        <v>99.997078244585566</v>
      </c>
      <c r="L332" s="31"/>
    </row>
    <row r="333" spans="1:12" ht="15.5" x14ac:dyDescent="0.35">
      <c r="A333" s="62">
        <v>322</v>
      </c>
      <c r="B333" s="51">
        <v>503</v>
      </c>
      <c r="C333" s="4" t="s">
        <v>804</v>
      </c>
      <c r="D333" s="4" t="s">
        <v>90</v>
      </c>
      <c r="E333" s="83" t="s">
        <v>91</v>
      </c>
      <c r="F333" s="136">
        <v>2456.4</v>
      </c>
      <c r="G333" s="151">
        <v>2456.3282300000001</v>
      </c>
      <c r="H333" s="144">
        <f t="shared" ref="H333:H396" si="14">G333/F333*100</f>
        <v>99.997078244585566</v>
      </c>
      <c r="L333" s="31"/>
    </row>
    <row r="334" spans="1:12" ht="15.5" x14ac:dyDescent="0.35">
      <c r="A334" s="62">
        <v>323</v>
      </c>
      <c r="B334" s="50">
        <v>503</v>
      </c>
      <c r="C334" s="2" t="s">
        <v>189</v>
      </c>
      <c r="D334" s="2"/>
      <c r="E334" s="77" t="s">
        <v>156</v>
      </c>
      <c r="F334" s="135">
        <f>F339+F343+F335+F337+F341</f>
        <v>2631.5</v>
      </c>
      <c r="G334" s="150">
        <f>G339+G343+G335+G337+G341</f>
        <v>2395.4709400000002</v>
      </c>
      <c r="H334" s="143">
        <f t="shared" si="14"/>
        <v>91.030626638799177</v>
      </c>
      <c r="L334" s="31"/>
    </row>
    <row r="335" spans="1:12" ht="26" x14ac:dyDescent="0.35">
      <c r="A335" s="62">
        <v>324</v>
      </c>
      <c r="B335" s="50">
        <v>503</v>
      </c>
      <c r="C335" s="30" t="s">
        <v>699</v>
      </c>
      <c r="D335" s="2"/>
      <c r="E335" s="77" t="s">
        <v>806</v>
      </c>
      <c r="F335" s="135">
        <f>F336</f>
        <v>243.3</v>
      </c>
      <c r="G335" s="150">
        <f>G336</f>
        <v>243.3</v>
      </c>
      <c r="H335" s="143">
        <f t="shared" si="14"/>
        <v>100</v>
      </c>
      <c r="L335" s="31"/>
    </row>
    <row r="336" spans="1:12" ht="26" x14ac:dyDescent="0.35">
      <c r="A336" s="62">
        <v>325</v>
      </c>
      <c r="B336" s="51">
        <v>503</v>
      </c>
      <c r="C336" s="48" t="s">
        <v>699</v>
      </c>
      <c r="D336" s="4">
        <v>240</v>
      </c>
      <c r="E336" s="83" t="s">
        <v>77</v>
      </c>
      <c r="F336" s="136">
        <v>243.3</v>
      </c>
      <c r="G336" s="151">
        <v>243.3</v>
      </c>
      <c r="H336" s="144">
        <f t="shared" si="14"/>
        <v>100</v>
      </c>
      <c r="L336" s="31"/>
    </row>
    <row r="337" spans="1:12" ht="26" x14ac:dyDescent="0.35">
      <c r="A337" s="62">
        <v>326</v>
      </c>
      <c r="B337" s="50">
        <v>503</v>
      </c>
      <c r="C337" s="30" t="s">
        <v>701</v>
      </c>
      <c r="D337" s="2"/>
      <c r="E337" s="77" t="s">
        <v>807</v>
      </c>
      <c r="F337" s="135">
        <f>F338</f>
        <v>672.5</v>
      </c>
      <c r="G337" s="150">
        <f>G338</f>
        <v>672.5</v>
      </c>
      <c r="H337" s="143">
        <f t="shared" si="14"/>
        <v>100</v>
      </c>
      <c r="L337" s="31"/>
    </row>
    <row r="338" spans="1:12" ht="26" x14ac:dyDescent="0.35">
      <c r="A338" s="62">
        <v>327</v>
      </c>
      <c r="B338" s="51">
        <v>503</v>
      </c>
      <c r="C338" s="48" t="s">
        <v>701</v>
      </c>
      <c r="D338" s="4">
        <v>240</v>
      </c>
      <c r="E338" s="83" t="s">
        <v>77</v>
      </c>
      <c r="F338" s="136">
        <v>672.5</v>
      </c>
      <c r="G338" s="151">
        <v>672.5</v>
      </c>
      <c r="H338" s="144">
        <f t="shared" si="14"/>
        <v>100</v>
      </c>
      <c r="L338" s="31"/>
    </row>
    <row r="339" spans="1:12" ht="26" x14ac:dyDescent="0.35">
      <c r="A339" s="62">
        <v>328</v>
      </c>
      <c r="B339" s="50">
        <v>503</v>
      </c>
      <c r="C339" s="30" t="s">
        <v>340</v>
      </c>
      <c r="D339" s="2"/>
      <c r="E339" s="84" t="s">
        <v>653</v>
      </c>
      <c r="F339" s="135">
        <f>F340</f>
        <v>953</v>
      </c>
      <c r="G339" s="150">
        <f>G340</f>
        <v>716.97094000000004</v>
      </c>
      <c r="H339" s="143">
        <f t="shared" si="14"/>
        <v>75.233047219307451</v>
      </c>
      <c r="L339" s="31"/>
    </row>
    <row r="340" spans="1:12" ht="26" x14ac:dyDescent="0.35">
      <c r="A340" s="62">
        <v>329</v>
      </c>
      <c r="B340" s="51">
        <v>503</v>
      </c>
      <c r="C340" s="48" t="s">
        <v>340</v>
      </c>
      <c r="D340" s="4">
        <v>240</v>
      </c>
      <c r="E340" s="83" t="s">
        <v>77</v>
      </c>
      <c r="F340" s="136">
        <f>958+55-60</f>
        <v>953</v>
      </c>
      <c r="G340" s="151">
        <v>716.97094000000004</v>
      </c>
      <c r="H340" s="144">
        <f t="shared" si="14"/>
        <v>75.233047219307451</v>
      </c>
      <c r="L340" s="31"/>
    </row>
    <row r="341" spans="1:12" ht="26" x14ac:dyDescent="0.35">
      <c r="A341" s="62">
        <v>330</v>
      </c>
      <c r="B341" s="50">
        <v>503</v>
      </c>
      <c r="C341" s="30" t="s">
        <v>732</v>
      </c>
      <c r="D341" s="2"/>
      <c r="E341" s="84" t="s">
        <v>737</v>
      </c>
      <c r="F341" s="135">
        <f>F342</f>
        <v>373</v>
      </c>
      <c r="G341" s="150">
        <f>G342</f>
        <v>373</v>
      </c>
      <c r="H341" s="143">
        <f t="shared" si="14"/>
        <v>100</v>
      </c>
      <c r="L341" s="31"/>
    </row>
    <row r="342" spans="1:12" ht="26" x14ac:dyDescent="0.35">
      <c r="A342" s="62">
        <v>331</v>
      </c>
      <c r="B342" s="51">
        <v>503</v>
      </c>
      <c r="C342" s="48" t="s">
        <v>732</v>
      </c>
      <c r="D342" s="4" t="s">
        <v>78</v>
      </c>
      <c r="E342" s="83" t="s">
        <v>77</v>
      </c>
      <c r="F342" s="139">
        <v>373</v>
      </c>
      <c r="G342" s="152">
        <v>373</v>
      </c>
      <c r="H342" s="144">
        <f t="shared" si="14"/>
        <v>100</v>
      </c>
      <c r="L342" s="31"/>
    </row>
    <row r="343" spans="1:12" ht="39.5" x14ac:dyDescent="0.35">
      <c r="A343" s="62">
        <v>332</v>
      </c>
      <c r="B343" s="50">
        <v>503</v>
      </c>
      <c r="C343" s="30" t="s">
        <v>703</v>
      </c>
      <c r="D343" s="4"/>
      <c r="E343" s="141" t="s">
        <v>808</v>
      </c>
      <c r="F343" s="135">
        <f>F344</f>
        <v>389.7</v>
      </c>
      <c r="G343" s="150">
        <f>G344</f>
        <v>389.7</v>
      </c>
      <c r="H343" s="143">
        <f t="shared" si="14"/>
        <v>100</v>
      </c>
      <c r="L343" s="31"/>
    </row>
    <row r="344" spans="1:12" ht="26" x14ac:dyDescent="0.35">
      <c r="A344" s="62">
        <v>333</v>
      </c>
      <c r="B344" s="51">
        <v>503</v>
      </c>
      <c r="C344" s="48" t="s">
        <v>703</v>
      </c>
      <c r="D344" s="4" t="s">
        <v>78</v>
      </c>
      <c r="E344" s="83" t="s">
        <v>77</v>
      </c>
      <c r="F344" s="136">
        <f>91+298.7</f>
        <v>389.7</v>
      </c>
      <c r="G344" s="151">
        <v>389.7</v>
      </c>
      <c r="H344" s="144">
        <f t="shared" si="14"/>
        <v>100</v>
      </c>
      <c r="L344" s="31"/>
    </row>
    <row r="345" spans="1:12" ht="15.5" x14ac:dyDescent="0.35">
      <c r="A345" s="62">
        <v>334</v>
      </c>
      <c r="B345" s="50">
        <v>505</v>
      </c>
      <c r="C345" s="2"/>
      <c r="D345" s="2"/>
      <c r="E345" s="77" t="s">
        <v>17</v>
      </c>
      <c r="F345" s="135">
        <f>F346+F355</f>
        <v>17483.5</v>
      </c>
      <c r="G345" s="150">
        <f>G346+G355</f>
        <v>17446.683199999999</v>
      </c>
      <c r="H345" s="143">
        <f t="shared" si="14"/>
        <v>99.78941973861069</v>
      </c>
      <c r="L345" s="31"/>
    </row>
    <row r="346" spans="1:12" ht="39" x14ac:dyDescent="0.35">
      <c r="A346" s="62">
        <v>335</v>
      </c>
      <c r="B346" s="50">
        <v>505</v>
      </c>
      <c r="C346" s="2" t="s">
        <v>201</v>
      </c>
      <c r="D346" s="2"/>
      <c r="E346" s="77" t="s">
        <v>774</v>
      </c>
      <c r="F346" s="135">
        <f>F351+F347</f>
        <v>14255.1</v>
      </c>
      <c r="G346" s="150">
        <f>G351+G347</f>
        <v>14239.22774</v>
      </c>
      <c r="H346" s="143">
        <f t="shared" si="14"/>
        <v>99.888655568884118</v>
      </c>
      <c r="L346" s="31"/>
    </row>
    <row r="347" spans="1:12" ht="39" x14ac:dyDescent="0.35">
      <c r="A347" s="62">
        <v>336</v>
      </c>
      <c r="B347" s="50">
        <v>505</v>
      </c>
      <c r="C347" s="2" t="s">
        <v>200</v>
      </c>
      <c r="D347" s="2"/>
      <c r="E347" s="77" t="s">
        <v>318</v>
      </c>
      <c r="F347" s="135">
        <f>F348</f>
        <v>1000</v>
      </c>
      <c r="G347" s="150">
        <f>G348</f>
        <v>1000</v>
      </c>
      <c r="H347" s="143">
        <f t="shared" si="14"/>
        <v>100</v>
      </c>
      <c r="L347" s="31"/>
    </row>
    <row r="348" spans="1:12" ht="52" x14ac:dyDescent="0.35">
      <c r="A348" s="62">
        <v>337</v>
      </c>
      <c r="B348" s="50">
        <v>505</v>
      </c>
      <c r="C348" s="2" t="s">
        <v>199</v>
      </c>
      <c r="D348" s="2"/>
      <c r="E348" s="77" t="s">
        <v>198</v>
      </c>
      <c r="F348" s="135">
        <f>F349+F350</f>
        <v>1000</v>
      </c>
      <c r="G348" s="150">
        <f>G349+G350</f>
        <v>1000</v>
      </c>
      <c r="H348" s="143">
        <f t="shared" si="14"/>
        <v>100</v>
      </c>
      <c r="L348" s="31"/>
    </row>
    <row r="349" spans="1:12" ht="15.5" x14ac:dyDescent="0.35">
      <c r="A349" s="62">
        <v>338</v>
      </c>
      <c r="B349" s="51">
        <v>505</v>
      </c>
      <c r="C349" s="4" t="s">
        <v>199</v>
      </c>
      <c r="D349" s="4" t="s">
        <v>44</v>
      </c>
      <c r="E349" s="83" t="s">
        <v>45</v>
      </c>
      <c r="F349" s="139">
        <v>363.3</v>
      </c>
      <c r="G349" s="152">
        <v>363.31563</v>
      </c>
      <c r="H349" s="144">
        <f t="shared" si="14"/>
        <v>100.00430222956234</v>
      </c>
      <c r="L349" s="31"/>
    </row>
    <row r="350" spans="1:12" ht="26" x14ac:dyDescent="0.35">
      <c r="A350" s="62">
        <v>339</v>
      </c>
      <c r="B350" s="51">
        <v>505</v>
      </c>
      <c r="C350" s="4" t="s">
        <v>199</v>
      </c>
      <c r="D350" s="4">
        <v>240</v>
      </c>
      <c r="E350" s="83" t="s">
        <v>77</v>
      </c>
      <c r="F350" s="139">
        <v>636.70000000000005</v>
      </c>
      <c r="G350" s="152">
        <v>636.68436999999994</v>
      </c>
      <c r="H350" s="144">
        <f t="shared" si="14"/>
        <v>99.997545154703928</v>
      </c>
      <c r="L350" s="31"/>
    </row>
    <row r="351" spans="1:12" ht="52" x14ac:dyDescent="0.35">
      <c r="A351" s="62">
        <v>340</v>
      </c>
      <c r="B351" s="50">
        <v>505</v>
      </c>
      <c r="C351" s="2" t="s">
        <v>481</v>
      </c>
      <c r="D351" s="2"/>
      <c r="E351" s="77" t="s">
        <v>809</v>
      </c>
      <c r="F351" s="135">
        <f>F352</f>
        <v>13255.1</v>
      </c>
      <c r="G351" s="150">
        <f>G352</f>
        <v>13239.22774</v>
      </c>
      <c r="H351" s="143">
        <f t="shared" si="14"/>
        <v>99.8802554488461</v>
      </c>
      <c r="L351" s="31"/>
    </row>
    <row r="352" spans="1:12" ht="26" x14ac:dyDescent="0.35">
      <c r="A352" s="62">
        <v>341</v>
      </c>
      <c r="B352" s="50">
        <v>505</v>
      </c>
      <c r="C352" s="2" t="s">
        <v>621</v>
      </c>
      <c r="D352" s="2"/>
      <c r="E352" s="77" t="s">
        <v>115</v>
      </c>
      <c r="F352" s="135">
        <f>F353+F354</f>
        <v>13255.1</v>
      </c>
      <c r="G352" s="150">
        <f>G353+G354</f>
        <v>13239.22774</v>
      </c>
      <c r="H352" s="143">
        <f t="shared" si="14"/>
        <v>99.8802554488461</v>
      </c>
      <c r="L352" s="31"/>
    </row>
    <row r="353" spans="1:12" ht="15.5" x14ac:dyDescent="0.35">
      <c r="A353" s="62">
        <v>342</v>
      </c>
      <c r="B353" s="51">
        <v>505</v>
      </c>
      <c r="C353" s="4" t="s">
        <v>621</v>
      </c>
      <c r="D353" s="4" t="s">
        <v>44</v>
      </c>
      <c r="E353" s="83" t="s">
        <v>45</v>
      </c>
      <c r="F353" s="136">
        <v>13185.6</v>
      </c>
      <c r="G353" s="151">
        <v>13169.72774</v>
      </c>
      <c r="H353" s="144">
        <f t="shared" si="14"/>
        <v>99.87962428710108</v>
      </c>
      <c r="L353" s="31"/>
    </row>
    <row r="354" spans="1:12" ht="26" x14ac:dyDescent="0.35">
      <c r="A354" s="62">
        <v>343</v>
      </c>
      <c r="B354" s="51">
        <v>505</v>
      </c>
      <c r="C354" s="4" t="s">
        <v>621</v>
      </c>
      <c r="D354" s="4">
        <v>240</v>
      </c>
      <c r="E354" s="83" t="s">
        <v>77</v>
      </c>
      <c r="F354" s="136">
        <f>25+44.5</f>
        <v>69.5</v>
      </c>
      <c r="G354" s="151">
        <v>69.5</v>
      </c>
      <c r="H354" s="144">
        <f t="shared" si="14"/>
        <v>100</v>
      </c>
      <c r="L354" s="31"/>
    </row>
    <row r="355" spans="1:12" ht="15.5" x14ac:dyDescent="0.35">
      <c r="A355" s="62">
        <v>344</v>
      </c>
      <c r="B355" s="91">
        <v>505</v>
      </c>
      <c r="C355" s="87" t="s">
        <v>189</v>
      </c>
      <c r="D355" s="87"/>
      <c r="E355" s="93" t="s">
        <v>156</v>
      </c>
      <c r="F355" s="135">
        <f>F360+F356+F362</f>
        <v>3228.4</v>
      </c>
      <c r="G355" s="150">
        <f>G360+G356+G362</f>
        <v>3207.4554599999997</v>
      </c>
      <c r="H355" s="143">
        <f t="shared" si="14"/>
        <v>99.351240862346657</v>
      </c>
      <c r="L355" s="31"/>
    </row>
    <row r="356" spans="1:12" ht="15.5" x14ac:dyDescent="0.35">
      <c r="A356" s="62">
        <v>345</v>
      </c>
      <c r="B356" s="91">
        <v>505</v>
      </c>
      <c r="C356" s="2" t="s">
        <v>363</v>
      </c>
      <c r="D356" s="2"/>
      <c r="E356" s="77" t="s">
        <v>364</v>
      </c>
      <c r="F356" s="135">
        <f>F357+F359+F358</f>
        <v>2668.4</v>
      </c>
      <c r="G356" s="150">
        <f>G357+G359+G358</f>
        <v>2668.3539999999998</v>
      </c>
      <c r="H356" s="143">
        <f t="shared" si="14"/>
        <v>99.998276120521652</v>
      </c>
      <c r="L356" s="31"/>
    </row>
    <row r="357" spans="1:12" ht="26" x14ac:dyDescent="0.35">
      <c r="A357" s="62">
        <v>346</v>
      </c>
      <c r="B357" s="92">
        <v>505</v>
      </c>
      <c r="C357" s="4" t="s">
        <v>363</v>
      </c>
      <c r="D357" s="4">
        <v>240</v>
      </c>
      <c r="E357" s="83" t="s">
        <v>77</v>
      </c>
      <c r="F357" s="136">
        <v>2360</v>
      </c>
      <c r="G357" s="151">
        <v>2360</v>
      </c>
      <c r="H357" s="144">
        <f t="shared" si="14"/>
        <v>100</v>
      </c>
      <c r="L357" s="31"/>
    </row>
    <row r="358" spans="1:12" ht="15.5" x14ac:dyDescent="0.35">
      <c r="A358" s="62">
        <v>347</v>
      </c>
      <c r="B358" s="92">
        <v>505</v>
      </c>
      <c r="C358" s="4" t="s">
        <v>363</v>
      </c>
      <c r="D358" s="4" t="s">
        <v>53</v>
      </c>
      <c r="E358" s="7" t="s">
        <v>54</v>
      </c>
      <c r="F358" s="136">
        <v>250</v>
      </c>
      <c r="G358" s="151">
        <v>250</v>
      </c>
      <c r="H358" s="144">
        <f t="shared" si="14"/>
        <v>100</v>
      </c>
      <c r="L358" s="31"/>
    </row>
    <row r="359" spans="1:12" ht="15.5" x14ac:dyDescent="0.35">
      <c r="A359" s="62">
        <v>348</v>
      </c>
      <c r="B359" s="92">
        <v>505</v>
      </c>
      <c r="C359" s="4" t="s">
        <v>363</v>
      </c>
      <c r="D359" s="4" t="s">
        <v>79</v>
      </c>
      <c r="E359" s="83" t="s">
        <v>80</v>
      </c>
      <c r="F359" s="136">
        <v>58.4</v>
      </c>
      <c r="G359" s="151">
        <v>58.353999999999999</v>
      </c>
      <c r="H359" s="144">
        <f t="shared" si="14"/>
        <v>99.921232876712324</v>
      </c>
      <c r="L359" s="31"/>
    </row>
    <row r="360" spans="1:12" ht="26" x14ac:dyDescent="0.35">
      <c r="A360" s="62">
        <v>349</v>
      </c>
      <c r="B360" s="91">
        <v>505</v>
      </c>
      <c r="C360" s="89" t="s">
        <v>444</v>
      </c>
      <c r="D360" s="87"/>
      <c r="E360" s="93" t="s">
        <v>445</v>
      </c>
      <c r="F360" s="135">
        <f>F361</f>
        <v>76</v>
      </c>
      <c r="G360" s="150">
        <f>G361</f>
        <v>55.101460000000003</v>
      </c>
      <c r="H360" s="143">
        <f t="shared" si="14"/>
        <v>72.501921052631573</v>
      </c>
      <c r="L360" s="31"/>
    </row>
    <row r="361" spans="1:12" ht="26" x14ac:dyDescent="0.35">
      <c r="A361" s="62">
        <v>350</v>
      </c>
      <c r="B361" s="92">
        <v>505</v>
      </c>
      <c r="C361" s="90" t="s">
        <v>444</v>
      </c>
      <c r="D361" s="88">
        <v>240</v>
      </c>
      <c r="E361" s="94" t="s">
        <v>77</v>
      </c>
      <c r="F361" s="136">
        <v>76</v>
      </c>
      <c r="G361" s="151">
        <v>55.101460000000003</v>
      </c>
      <c r="H361" s="144">
        <f t="shared" si="14"/>
        <v>72.501921052631573</v>
      </c>
      <c r="L361" s="31"/>
    </row>
    <row r="362" spans="1:12" ht="52" x14ac:dyDescent="0.35">
      <c r="A362" s="62">
        <v>351</v>
      </c>
      <c r="B362" s="79">
        <v>505</v>
      </c>
      <c r="C362" s="137" t="s">
        <v>729</v>
      </c>
      <c r="D362" s="2"/>
      <c r="E362" s="84" t="s">
        <v>734</v>
      </c>
      <c r="F362" s="135">
        <f>F363</f>
        <v>484</v>
      </c>
      <c r="G362" s="150">
        <f>G363</f>
        <v>484</v>
      </c>
      <c r="H362" s="143">
        <f t="shared" si="14"/>
        <v>100</v>
      </c>
      <c r="L362" s="31"/>
    </row>
    <row r="363" spans="1:12" ht="15.5" x14ac:dyDescent="0.35">
      <c r="A363" s="62">
        <v>352</v>
      </c>
      <c r="B363" s="80">
        <v>505</v>
      </c>
      <c r="C363" s="138" t="s">
        <v>729</v>
      </c>
      <c r="D363" s="4" t="s">
        <v>44</v>
      </c>
      <c r="E363" s="83" t="s">
        <v>45</v>
      </c>
      <c r="F363" s="139">
        <v>484</v>
      </c>
      <c r="G363" s="152">
        <v>484</v>
      </c>
      <c r="H363" s="144">
        <f t="shared" si="14"/>
        <v>100</v>
      </c>
      <c r="L363" s="31"/>
    </row>
    <row r="364" spans="1:12" ht="15.5" x14ac:dyDescent="0.35">
      <c r="A364" s="62">
        <v>353</v>
      </c>
      <c r="B364" s="50">
        <v>600</v>
      </c>
      <c r="C364" s="2"/>
      <c r="D364" s="2"/>
      <c r="E364" s="82" t="s">
        <v>18</v>
      </c>
      <c r="F364" s="135">
        <f>F365+F370</f>
        <v>1420.1</v>
      </c>
      <c r="G364" s="150">
        <f>G365+G370</f>
        <v>1413.7275200000001</v>
      </c>
      <c r="H364" s="143">
        <f t="shared" si="14"/>
        <v>99.551265403844809</v>
      </c>
      <c r="L364" s="31"/>
    </row>
    <row r="365" spans="1:12" ht="15.5" x14ac:dyDescent="0.35">
      <c r="A365" s="62">
        <v>354</v>
      </c>
      <c r="B365" s="50">
        <v>603</v>
      </c>
      <c r="C365" s="2"/>
      <c r="D365" s="2"/>
      <c r="E365" s="77" t="s">
        <v>75</v>
      </c>
      <c r="F365" s="135">
        <f t="shared" ref="F365:G368" si="15">F366</f>
        <v>1168.0999999999999</v>
      </c>
      <c r="G365" s="150">
        <f t="shared" si="15"/>
        <v>1168.01052</v>
      </c>
      <c r="H365" s="143">
        <f t="shared" si="14"/>
        <v>99.992339696943759</v>
      </c>
      <c r="L365" s="31"/>
    </row>
    <row r="366" spans="1:12" ht="39" x14ac:dyDescent="0.35">
      <c r="A366" s="62">
        <v>355</v>
      </c>
      <c r="B366" s="50">
        <v>603</v>
      </c>
      <c r="C366" s="30" t="s">
        <v>232</v>
      </c>
      <c r="D366" s="2"/>
      <c r="E366" s="84" t="s">
        <v>745</v>
      </c>
      <c r="F366" s="135">
        <f t="shared" si="15"/>
        <v>1168.0999999999999</v>
      </c>
      <c r="G366" s="150">
        <f t="shared" si="15"/>
        <v>1168.01052</v>
      </c>
      <c r="H366" s="143">
        <f t="shared" si="14"/>
        <v>99.992339696943759</v>
      </c>
      <c r="L366" s="31"/>
    </row>
    <row r="367" spans="1:12" ht="26" x14ac:dyDescent="0.35">
      <c r="A367" s="62">
        <v>356</v>
      </c>
      <c r="B367" s="1">
        <v>603</v>
      </c>
      <c r="C367" s="2" t="s">
        <v>429</v>
      </c>
      <c r="D367" s="2"/>
      <c r="E367" s="84" t="s">
        <v>430</v>
      </c>
      <c r="F367" s="135">
        <f t="shared" si="15"/>
        <v>1168.0999999999999</v>
      </c>
      <c r="G367" s="150">
        <f t="shared" si="15"/>
        <v>1168.01052</v>
      </c>
      <c r="H367" s="143">
        <f t="shared" si="14"/>
        <v>99.992339696943759</v>
      </c>
      <c r="L367" s="31"/>
    </row>
    <row r="368" spans="1:12" ht="15.5" x14ac:dyDescent="0.35">
      <c r="A368" s="62">
        <v>357</v>
      </c>
      <c r="B368" s="50">
        <v>603</v>
      </c>
      <c r="C368" s="30" t="s">
        <v>388</v>
      </c>
      <c r="D368" s="2"/>
      <c r="E368" s="77" t="s">
        <v>116</v>
      </c>
      <c r="F368" s="135">
        <f t="shared" si="15"/>
        <v>1168.0999999999999</v>
      </c>
      <c r="G368" s="150">
        <f t="shared" si="15"/>
        <v>1168.01052</v>
      </c>
      <c r="H368" s="143">
        <f t="shared" si="14"/>
        <v>99.992339696943759</v>
      </c>
      <c r="L368" s="31"/>
    </row>
    <row r="369" spans="1:12" ht="26" x14ac:dyDescent="0.35">
      <c r="A369" s="62">
        <v>358</v>
      </c>
      <c r="B369" s="51">
        <v>603</v>
      </c>
      <c r="C369" s="48" t="s">
        <v>388</v>
      </c>
      <c r="D369" s="4" t="s">
        <v>78</v>
      </c>
      <c r="E369" s="94" t="s">
        <v>77</v>
      </c>
      <c r="F369" s="136">
        <v>1168.0999999999999</v>
      </c>
      <c r="G369" s="151">
        <v>1168.01052</v>
      </c>
      <c r="H369" s="144">
        <f t="shared" si="14"/>
        <v>99.992339696943759</v>
      </c>
      <c r="L369" s="31"/>
    </row>
    <row r="370" spans="1:12" ht="15.5" x14ac:dyDescent="0.35">
      <c r="A370" s="62">
        <v>359</v>
      </c>
      <c r="B370" s="50">
        <v>605</v>
      </c>
      <c r="C370" s="48"/>
      <c r="D370" s="4"/>
      <c r="E370" s="77" t="s">
        <v>442</v>
      </c>
      <c r="F370" s="135">
        <f>F371</f>
        <v>252</v>
      </c>
      <c r="G370" s="150">
        <f>G371</f>
        <v>245.71700000000001</v>
      </c>
      <c r="H370" s="143">
        <f t="shared" si="14"/>
        <v>97.506746031746033</v>
      </c>
      <c r="L370" s="31"/>
    </row>
    <row r="371" spans="1:12" ht="39" x14ac:dyDescent="0.35">
      <c r="A371" s="62">
        <v>360</v>
      </c>
      <c r="B371" s="50">
        <v>605</v>
      </c>
      <c r="C371" s="30" t="s">
        <v>232</v>
      </c>
      <c r="D371" s="2"/>
      <c r="E371" s="84" t="s">
        <v>745</v>
      </c>
      <c r="F371" s="135">
        <f>F372</f>
        <v>252</v>
      </c>
      <c r="G371" s="150">
        <f>G372</f>
        <v>245.71700000000001</v>
      </c>
      <c r="H371" s="143">
        <f t="shared" si="14"/>
        <v>97.506746031746033</v>
      </c>
      <c r="L371" s="31"/>
    </row>
    <row r="372" spans="1:12" ht="26" x14ac:dyDescent="0.35">
      <c r="A372" s="62">
        <v>361</v>
      </c>
      <c r="B372" s="1">
        <v>605</v>
      </c>
      <c r="C372" s="2" t="s">
        <v>429</v>
      </c>
      <c r="D372" s="2"/>
      <c r="E372" s="84" t="s">
        <v>430</v>
      </c>
      <c r="F372" s="135">
        <f>F373+F375+F377+F379</f>
        <v>252</v>
      </c>
      <c r="G372" s="150">
        <f>G373+G375+G377+G379</f>
        <v>245.71700000000001</v>
      </c>
      <c r="H372" s="143">
        <f t="shared" si="14"/>
        <v>97.506746031746033</v>
      </c>
      <c r="L372" s="31"/>
    </row>
    <row r="373" spans="1:12" ht="26" x14ac:dyDescent="0.35">
      <c r="A373" s="62">
        <v>362</v>
      </c>
      <c r="B373" s="50">
        <v>605</v>
      </c>
      <c r="C373" s="30" t="s">
        <v>381</v>
      </c>
      <c r="D373" s="2"/>
      <c r="E373" s="77" t="s">
        <v>382</v>
      </c>
      <c r="F373" s="135">
        <f>F374</f>
        <v>157</v>
      </c>
      <c r="G373" s="150">
        <f>G374</f>
        <v>156.98500000000001</v>
      </c>
      <c r="H373" s="143">
        <f t="shared" si="14"/>
        <v>99.990445859872622</v>
      </c>
      <c r="L373" s="31"/>
    </row>
    <row r="374" spans="1:12" ht="26" x14ac:dyDescent="0.35">
      <c r="A374" s="62">
        <v>363</v>
      </c>
      <c r="B374" s="51">
        <v>605</v>
      </c>
      <c r="C374" s="48" t="s">
        <v>381</v>
      </c>
      <c r="D374" s="4" t="s">
        <v>78</v>
      </c>
      <c r="E374" s="83" t="s">
        <v>77</v>
      </c>
      <c r="F374" s="136">
        <v>157</v>
      </c>
      <c r="G374" s="151">
        <v>156.98500000000001</v>
      </c>
      <c r="H374" s="144">
        <f t="shared" si="14"/>
        <v>99.990445859872622</v>
      </c>
      <c r="L374" s="31"/>
    </row>
    <row r="375" spans="1:12" ht="15.5" x14ac:dyDescent="0.35">
      <c r="A375" s="62">
        <v>364</v>
      </c>
      <c r="B375" s="50">
        <v>605</v>
      </c>
      <c r="C375" s="30" t="s">
        <v>433</v>
      </c>
      <c r="D375" s="4"/>
      <c r="E375" s="77" t="s">
        <v>384</v>
      </c>
      <c r="F375" s="135">
        <f>F376</f>
        <v>5</v>
      </c>
      <c r="G375" s="150">
        <f>G376</f>
        <v>4.3440000000000003</v>
      </c>
      <c r="H375" s="143">
        <f t="shared" si="14"/>
        <v>86.88</v>
      </c>
      <c r="L375" s="31"/>
    </row>
    <row r="376" spans="1:12" ht="26" x14ac:dyDescent="0.35">
      <c r="A376" s="62">
        <v>365</v>
      </c>
      <c r="B376" s="51">
        <v>605</v>
      </c>
      <c r="C376" s="48" t="s">
        <v>433</v>
      </c>
      <c r="D376" s="4" t="s">
        <v>78</v>
      </c>
      <c r="E376" s="83" t="s">
        <v>77</v>
      </c>
      <c r="F376" s="136">
        <v>5</v>
      </c>
      <c r="G376" s="151">
        <v>4.3440000000000003</v>
      </c>
      <c r="H376" s="144">
        <f t="shared" si="14"/>
        <v>86.88</v>
      </c>
      <c r="L376" s="31"/>
    </row>
    <row r="377" spans="1:12" ht="15.5" x14ac:dyDescent="0.35">
      <c r="A377" s="62">
        <v>366</v>
      </c>
      <c r="B377" s="50">
        <v>605</v>
      </c>
      <c r="C377" s="30" t="s">
        <v>383</v>
      </c>
      <c r="D377" s="4"/>
      <c r="E377" s="77" t="s">
        <v>386</v>
      </c>
      <c r="F377" s="135">
        <f>F378</f>
        <v>60</v>
      </c>
      <c r="G377" s="150">
        <f>G378</f>
        <v>54.387999999999998</v>
      </c>
      <c r="H377" s="143">
        <f t="shared" si="14"/>
        <v>90.646666666666661</v>
      </c>
      <c r="L377" s="31"/>
    </row>
    <row r="378" spans="1:12" ht="26" x14ac:dyDescent="0.35">
      <c r="A378" s="62">
        <v>367</v>
      </c>
      <c r="B378" s="51">
        <v>605</v>
      </c>
      <c r="C378" s="48" t="s">
        <v>383</v>
      </c>
      <c r="D378" s="4" t="s">
        <v>78</v>
      </c>
      <c r="E378" s="83" t="s">
        <v>77</v>
      </c>
      <c r="F378" s="136">
        <v>60</v>
      </c>
      <c r="G378" s="151">
        <v>54.387999999999998</v>
      </c>
      <c r="H378" s="144">
        <f t="shared" si="14"/>
        <v>90.646666666666661</v>
      </c>
      <c r="L378" s="31"/>
    </row>
    <row r="379" spans="1:12" ht="15.5" x14ac:dyDescent="0.35">
      <c r="A379" s="62">
        <v>368</v>
      </c>
      <c r="B379" s="50">
        <v>605</v>
      </c>
      <c r="C379" s="30" t="s">
        <v>385</v>
      </c>
      <c r="D379" s="2"/>
      <c r="E379" s="77" t="s">
        <v>353</v>
      </c>
      <c r="F379" s="135">
        <f>F380</f>
        <v>30</v>
      </c>
      <c r="G379" s="150">
        <f>G380</f>
        <v>30</v>
      </c>
      <c r="H379" s="143">
        <f t="shared" si="14"/>
        <v>100</v>
      </c>
      <c r="L379" s="31"/>
    </row>
    <row r="380" spans="1:12" ht="26" x14ac:dyDescent="0.35">
      <c r="A380" s="62">
        <v>369</v>
      </c>
      <c r="B380" s="51">
        <v>605</v>
      </c>
      <c r="C380" s="48" t="s">
        <v>385</v>
      </c>
      <c r="D380" s="4">
        <v>240</v>
      </c>
      <c r="E380" s="83" t="s">
        <v>77</v>
      </c>
      <c r="F380" s="136">
        <v>30</v>
      </c>
      <c r="G380" s="151">
        <v>30</v>
      </c>
      <c r="H380" s="144">
        <f t="shared" si="14"/>
        <v>100</v>
      </c>
      <c r="L380" s="31"/>
    </row>
    <row r="381" spans="1:12" ht="15.5" x14ac:dyDescent="0.35">
      <c r="A381" s="62">
        <v>370</v>
      </c>
      <c r="B381" s="50">
        <v>700</v>
      </c>
      <c r="C381" s="2"/>
      <c r="D381" s="2"/>
      <c r="E381" s="82" t="s">
        <v>19</v>
      </c>
      <c r="F381" s="135">
        <f>F382+F425+F496+F525+F467</f>
        <v>1179785</v>
      </c>
      <c r="G381" s="150">
        <f>G382+G425+G496+G525+G467</f>
        <v>1173782.2867199997</v>
      </c>
      <c r="H381" s="143">
        <f t="shared" si="14"/>
        <v>99.491202780167555</v>
      </c>
      <c r="L381" s="31"/>
    </row>
    <row r="382" spans="1:12" ht="15.5" x14ac:dyDescent="0.35">
      <c r="A382" s="62">
        <v>371</v>
      </c>
      <c r="B382" s="50">
        <v>701</v>
      </c>
      <c r="C382" s="2"/>
      <c r="D382" s="2"/>
      <c r="E382" s="77" t="s">
        <v>20</v>
      </c>
      <c r="F382" s="135">
        <f>F383+F417+F413+F420</f>
        <v>362871.49999999994</v>
      </c>
      <c r="G382" s="150">
        <f>G383+G417+G413+G420</f>
        <v>361748.49491999997</v>
      </c>
      <c r="H382" s="143">
        <f t="shared" si="14"/>
        <v>99.690522656091758</v>
      </c>
      <c r="L382" s="31"/>
    </row>
    <row r="383" spans="1:12" ht="39" x14ac:dyDescent="0.35">
      <c r="A383" s="62">
        <v>372</v>
      </c>
      <c r="B383" s="50">
        <v>701</v>
      </c>
      <c r="C383" s="2" t="s">
        <v>279</v>
      </c>
      <c r="D383" s="2"/>
      <c r="E383" s="84" t="s">
        <v>742</v>
      </c>
      <c r="F383" s="135">
        <f>F384+F395+F406</f>
        <v>345940.3</v>
      </c>
      <c r="G383" s="150">
        <f>G384+G395+G406</f>
        <v>344838.69219000003</v>
      </c>
      <c r="H383" s="143">
        <f t="shared" si="14"/>
        <v>99.681561295402716</v>
      </c>
      <c r="L383" s="31"/>
    </row>
    <row r="384" spans="1:12" ht="26" x14ac:dyDescent="0.35">
      <c r="A384" s="62">
        <v>373</v>
      </c>
      <c r="B384" s="50">
        <v>701</v>
      </c>
      <c r="C384" s="2" t="s">
        <v>280</v>
      </c>
      <c r="D384" s="2"/>
      <c r="E384" s="84" t="s">
        <v>119</v>
      </c>
      <c r="F384" s="135">
        <f>F385+F391+F393+F387+F389</f>
        <v>237348.9</v>
      </c>
      <c r="G384" s="150">
        <f>G385+G391+G393+G387+G389</f>
        <v>236424.96773999999</v>
      </c>
      <c r="H384" s="143">
        <f t="shared" si="14"/>
        <v>99.610728231729738</v>
      </c>
      <c r="L384" s="31"/>
    </row>
    <row r="385" spans="1:12" ht="39" x14ac:dyDescent="0.35">
      <c r="A385" s="62">
        <v>374</v>
      </c>
      <c r="B385" s="50">
        <v>701</v>
      </c>
      <c r="C385" s="2" t="s">
        <v>281</v>
      </c>
      <c r="D385" s="2"/>
      <c r="E385" s="77" t="s">
        <v>120</v>
      </c>
      <c r="F385" s="135">
        <f>F386</f>
        <v>99191.5</v>
      </c>
      <c r="G385" s="150">
        <f>G386</f>
        <v>98460.377170000007</v>
      </c>
      <c r="H385" s="143">
        <f t="shared" si="14"/>
        <v>99.262917860905432</v>
      </c>
      <c r="L385" s="31"/>
    </row>
    <row r="386" spans="1:12" ht="15.5" x14ac:dyDescent="0.35">
      <c r="A386" s="62">
        <v>375</v>
      </c>
      <c r="B386" s="51">
        <v>701</v>
      </c>
      <c r="C386" s="4" t="s">
        <v>281</v>
      </c>
      <c r="D386" s="4" t="s">
        <v>90</v>
      </c>
      <c r="E386" s="83" t="s">
        <v>91</v>
      </c>
      <c r="F386" s="136">
        <v>99191.5</v>
      </c>
      <c r="G386" s="151">
        <v>98460.377170000007</v>
      </c>
      <c r="H386" s="144">
        <f t="shared" si="14"/>
        <v>99.262917860905432</v>
      </c>
      <c r="L386" s="31"/>
    </row>
    <row r="387" spans="1:12" ht="15.5" x14ac:dyDescent="0.35">
      <c r="A387" s="62">
        <v>376</v>
      </c>
      <c r="B387" s="50">
        <v>701</v>
      </c>
      <c r="C387" s="2" t="s">
        <v>282</v>
      </c>
      <c r="D387" s="2"/>
      <c r="E387" s="77" t="s">
        <v>121</v>
      </c>
      <c r="F387" s="135">
        <f>F388</f>
        <v>3936</v>
      </c>
      <c r="G387" s="150">
        <f>G388</f>
        <v>3923.33502</v>
      </c>
      <c r="H387" s="143">
        <f t="shared" si="14"/>
        <v>99.67822713414634</v>
      </c>
      <c r="L387" s="31"/>
    </row>
    <row r="388" spans="1:12" ht="15.5" x14ac:dyDescent="0.35">
      <c r="A388" s="62">
        <v>377</v>
      </c>
      <c r="B388" s="51">
        <v>701</v>
      </c>
      <c r="C388" s="4" t="s">
        <v>282</v>
      </c>
      <c r="D388" s="4" t="s">
        <v>90</v>
      </c>
      <c r="E388" s="83" t="s">
        <v>91</v>
      </c>
      <c r="F388" s="136">
        <v>3936</v>
      </c>
      <c r="G388" s="151">
        <v>3923.33502</v>
      </c>
      <c r="H388" s="144">
        <f t="shared" si="14"/>
        <v>99.67822713414634</v>
      </c>
      <c r="L388" s="31"/>
    </row>
    <row r="389" spans="1:12" ht="15.5" x14ac:dyDescent="0.35">
      <c r="A389" s="62">
        <v>378</v>
      </c>
      <c r="B389" s="50">
        <v>701</v>
      </c>
      <c r="C389" s="2" t="s">
        <v>624</v>
      </c>
      <c r="D389" s="2"/>
      <c r="E389" s="5" t="s">
        <v>625</v>
      </c>
      <c r="F389" s="135">
        <f>F390</f>
        <v>1070.9000000000001</v>
      </c>
      <c r="G389" s="150">
        <f>G390</f>
        <v>890.75554999999997</v>
      </c>
      <c r="H389" s="143">
        <f t="shared" si="14"/>
        <v>83.178219254832371</v>
      </c>
      <c r="L389" s="31"/>
    </row>
    <row r="390" spans="1:12" ht="15.5" x14ac:dyDescent="0.35">
      <c r="A390" s="62">
        <v>379</v>
      </c>
      <c r="B390" s="51">
        <v>701</v>
      </c>
      <c r="C390" s="4" t="s">
        <v>624</v>
      </c>
      <c r="D390" s="4" t="s">
        <v>90</v>
      </c>
      <c r="E390" s="83" t="s">
        <v>91</v>
      </c>
      <c r="F390" s="136">
        <v>1070.9000000000001</v>
      </c>
      <c r="G390" s="151">
        <v>890.75554999999997</v>
      </c>
      <c r="H390" s="144">
        <f t="shared" si="14"/>
        <v>83.178219254832371</v>
      </c>
      <c r="L390" s="31"/>
    </row>
    <row r="391" spans="1:12" ht="65" x14ac:dyDescent="0.35">
      <c r="A391" s="62">
        <v>380</v>
      </c>
      <c r="B391" s="50">
        <v>701</v>
      </c>
      <c r="C391" s="2" t="s">
        <v>202</v>
      </c>
      <c r="D391" s="2"/>
      <c r="E391" s="77" t="s">
        <v>95</v>
      </c>
      <c r="F391" s="135">
        <f>F392</f>
        <v>131441.5</v>
      </c>
      <c r="G391" s="150">
        <f>G392</f>
        <v>131441.5</v>
      </c>
      <c r="H391" s="143">
        <f t="shared" si="14"/>
        <v>100</v>
      </c>
      <c r="L391" s="31"/>
    </row>
    <row r="392" spans="1:12" ht="15.5" x14ac:dyDescent="0.35">
      <c r="A392" s="62">
        <v>381</v>
      </c>
      <c r="B392" s="51">
        <v>701</v>
      </c>
      <c r="C392" s="4" t="s">
        <v>202</v>
      </c>
      <c r="D392" s="4" t="s">
        <v>90</v>
      </c>
      <c r="E392" s="83" t="s">
        <v>91</v>
      </c>
      <c r="F392" s="139">
        <v>131441.5</v>
      </c>
      <c r="G392" s="152">
        <v>131441.5</v>
      </c>
      <c r="H392" s="144">
        <f t="shared" si="14"/>
        <v>100</v>
      </c>
      <c r="L392" s="31"/>
    </row>
    <row r="393" spans="1:12" ht="65" x14ac:dyDescent="0.35">
      <c r="A393" s="62">
        <v>382</v>
      </c>
      <c r="B393" s="50">
        <v>701</v>
      </c>
      <c r="C393" s="2" t="s">
        <v>203</v>
      </c>
      <c r="D393" s="2"/>
      <c r="E393" s="77" t="s">
        <v>96</v>
      </c>
      <c r="F393" s="135">
        <f>F394</f>
        <v>1709</v>
      </c>
      <c r="G393" s="150">
        <f>G394</f>
        <v>1709</v>
      </c>
      <c r="H393" s="143">
        <f t="shared" si="14"/>
        <v>100</v>
      </c>
      <c r="L393" s="31"/>
    </row>
    <row r="394" spans="1:12" ht="15.5" x14ac:dyDescent="0.35">
      <c r="A394" s="62">
        <v>383</v>
      </c>
      <c r="B394" s="51">
        <v>701</v>
      </c>
      <c r="C394" s="4" t="s">
        <v>203</v>
      </c>
      <c r="D394" s="4" t="s">
        <v>90</v>
      </c>
      <c r="E394" s="83" t="s">
        <v>91</v>
      </c>
      <c r="F394" s="139">
        <f>1386+323</f>
        <v>1709</v>
      </c>
      <c r="G394" s="152">
        <v>1709</v>
      </c>
      <c r="H394" s="144">
        <f t="shared" si="14"/>
        <v>100</v>
      </c>
      <c r="L394" s="31"/>
    </row>
    <row r="395" spans="1:12" ht="26" x14ac:dyDescent="0.35">
      <c r="A395" s="62">
        <v>384</v>
      </c>
      <c r="B395" s="50">
        <v>701</v>
      </c>
      <c r="C395" s="2" t="s">
        <v>285</v>
      </c>
      <c r="D395" s="2"/>
      <c r="E395" s="84" t="s">
        <v>122</v>
      </c>
      <c r="F395" s="135">
        <f>F402+F404+F396+F398+F400</f>
        <v>75667.7</v>
      </c>
      <c r="G395" s="150">
        <f>G402+G404+G396+G398+G400</f>
        <v>75490.024449999997</v>
      </c>
      <c r="H395" s="143">
        <f t="shared" si="14"/>
        <v>99.765189704457782</v>
      </c>
      <c r="L395" s="31"/>
    </row>
    <row r="396" spans="1:12" ht="39" x14ac:dyDescent="0.35">
      <c r="A396" s="62">
        <v>385</v>
      </c>
      <c r="B396" s="50">
        <v>701</v>
      </c>
      <c r="C396" s="2" t="s">
        <v>286</v>
      </c>
      <c r="D396" s="2"/>
      <c r="E396" s="77" t="s">
        <v>123</v>
      </c>
      <c r="F396" s="135">
        <f>F397</f>
        <v>37737.300000000003</v>
      </c>
      <c r="G396" s="150">
        <f>G397</f>
        <v>37624.224690000003</v>
      </c>
      <c r="H396" s="143">
        <f t="shared" si="14"/>
        <v>99.700361949583041</v>
      </c>
      <c r="L396" s="31"/>
    </row>
    <row r="397" spans="1:12" ht="15.5" x14ac:dyDescent="0.35">
      <c r="A397" s="62">
        <v>386</v>
      </c>
      <c r="B397" s="51">
        <v>701</v>
      </c>
      <c r="C397" s="4" t="s">
        <v>286</v>
      </c>
      <c r="D397" s="4" t="s">
        <v>90</v>
      </c>
      <c r="E397" s="83" t="s">
        <v>91</v>
      </c>
      <c r="F397" s="136">
        <v>37737.300000000003</v>
      </c>
      <c r="G397" s="151">
        <v>37624.224690000003</v>
      </c>
      <c r="H397" s="144">
        <f t="shared" ref="H397:H460" si="16">G397/F397*100</f>
        <v>99.700361949583041</v>
      </c>
      <c r="L397" s="31"/>
    </row>
    <row r="398" spans="1:12" ht="15.5" x14ac:dyDescent="0.35">
      <c r="A398" s="62">
        <v>387</v>
      </c>
      <c r="B398" s="50">
        <v>701</v>
      </c>
      <c r="C398" s="2" t="s">
        <v>287</v>
      </c>
      <c r="D398" s="2"/>
      <c r="E398" s="77" t="s">
        <v>124</v>
      </c>
      <c r="F398" s="135">
        <f>F399</f>
        <v>2105</v>
      </c>
      <c r="G398" s="150">
        <f>G399</f>
        <v>2105</v>
      </c>
      <c r="H398" s="143">
        <f t="shared" si="16"/>
        <v>100</v>
      </c>
      <c r="L398" s="31"/>
    </row>
    <row r="399" spans="1:12" ht="15.5" x14ac:dyDescent="0.35">
      <c r="A399" s="62">
        <v>388</v>
      </c>
      <c r="B399" s="51">
        <v>701</v>
      </c>
      <c r="C399" s="4" t="s">
        <v>287</v>
      </c>
      <c r="D399" s="4" t="s">
        <v>90</v>
      </c>
      <c r="E399" s="83" t="s">
        <v>91</v>
      </c>
      <c r="F399" s="136">
        <v>2105</v>
      </c>
      <c r="G399" s="151">
        <v>2105</v>
      </c>
      <c r="H399" s="144">
        <f t="shared" si="16"/>
        <v>100</v>
      </c>
      <c r="L399" s="31"/>
    </row>
    <row r="400" spans="1:12" ht="15.5" x14ac:dyDescent="0.35">
      <c r="A400" s="62">
        <v>389</v>
      </c>
      <c r="B400" s="50">
        <v>701</v>
      </c>
      <c r="C400" s="2" t="s">
        <v>288</v>
      </c>
      <c r="D400" s="2"/>
      <c r="E400" s="5" t="s">
        <v>560</v>
      </c>
      <c r="F400" s="135">
        <f>F401</f>
        <v>561.4</v>
      </c>
      <c r="G400" s="150">
        <f>G401</f>
        <v>496.79975999999999</v>
      </c>
      <c r="H400" s="143">
        <f t="shared" si="16"/>
        <v>88.493010331314565</v>
      </c>
      <c r="L400" s="31"/>
    </row>
    <row r="401" spans="1:12" ht="15.5" x14ac:dyDescent="0.35">
      <c r="A401" s="62">
        <v>390</v>
      </c>
      <c r="B401" s="51">
        <v>701</v>
      </c>
      <c r="C401" s="4" t="s">
        <v>288</v>
      </c>
      <c r="D401" s="4" t="s">
        <v>90</v>
      </c>
      <c r="E401" s="83" t="s">
        <v>91</v>
      </c>
      <c r="F401" s="136">
        <v>561.4</v>
      </c>
      <c r="G401" s="151">
        <v>496.79975999999999</v>
      </c>
      <c r="H401" s="144">
        <f t="shared" si="16"/>
        <v>88.493010331314565</v>
      </c>
      <c r="L401" s="31"/>
    </row>
    <row r="402" spans="1:12" ht="91" x14ac:dyDescent="0.35">
      <c r="A402" s="62">
        <v>391</v>
      </c>
      <c r="B402" s="50">
        <v>701</v>
      </c>
      <c r="C402" s="30" t="s">
        <v>204</v>
      </c>
      <c r="D402" s="2"/>
      <c r="E402" s="77" t="s">
        <v>97</v>
      </c>
      <c r="F402" s="135">
        <f>F403</f>
        <v>34807</v>
      </c>
      <c r="G402" s="150">
        <f>G403</f>
        <v>34807</v>
      </c>
      <c r="H402" s="143">
        <f t="shared" si="16"/>
        <v>100</v>
      </c>
      <c r="L402" s="31"/>
    </row>
    <row r="403" spans="1:12" ht="15.5" x14ac:dyDescent="0.35">
      <c r="A403" s="62">
        <v>392</v>
      </c>
      <c r="B403" s="51">
        <v>701</v>
      </c>
      <c r="C403" s="4" t="s">
        <v>204</v>
      </c>
      <c r="D403" s="4" t="s">
        <v>90</v>
      </c>
      <c r="E403" s="83" t="s">
        <v>91</v>
      </c>
      <c r="F403" s="139">
        <v>34807</v>
      </c>
      <c r="G403" s="152">
        <v>34807</v>
      </c>
      <c r="H403" s="144">
        <f t="shared" si="16"/>
        <v>100</v>
      </c>
      <c r="L403" s="31"/>
    </row>
    <row r="404" spans="1:12" ht="104" x14ac:dyDescent="0.35">
      <c r="A404" s="62">
        <v>393</v>
      </c>
      <c r="B404" s="50">
        <v>701</v>
      </c>
      <c r="C404" s="2" t="s">
        <v>205</v>
      </c>
      <c r="D404" s="2"/>
      <c r="E404" s="77" t="s">
        <v>98</v>
      </c>
      <c r="F404" s="135">
        <f>F405</f>
        <v>457</v>
      </c>
      <c r="G404" s="150">
        <f>G405</f>
        <v>457</v>
      </c>
      <c r="H404" s="143">
        <f t="shared" si="16"/>
        <v>100</v>
      </c>
      <c r="L404" s="31"/>
    </row>
    <row r="405" spans="1:12" ht="15.5" x14ac:dyDescent="0.35">
      <c r="A405" s="62">
        <v>394</v>
      </c>
      <c r="B405" s="51">
        <v>701</v>
      </c>
      <c r="C405" s="4" t="s">
        <v>205</v>
      </c>
      <c r="D405" s="4" t="s">
        <v>90</v>
      </c>
      <c r="E405" s="83" t="s">
        <v>91</v>
      </c>
      <c r="F405" s="139">
        <v>457</v>
      </c>
      <c r="G405" s="152">
        <v>457</v>
      </c>
      <c r="H405" s="144">
        <f t="shared" si="16"/>
        <v>100</v>
      </c>
      <c r="L405" s="31"/>
    </row>
    <row r="406" spans="1:12" ht="39" x14ac:dyDescent="0.35">
      <c r="A406" s="62">
        <v>395</v>
      </c>
      <c r="B406" s="50">
        <v>701</v>
      </c>
      <c r="C406" s="2" t="s">
        <v>283</v>
      </c>
      <c r="D406" s="2"/>
      <c r="E406" s="84" t="s">
        <v>186</v>
      </c>
      <c r="F406" s="135">
        <f>F411+F409+F407</f>
        <v>32923.700000000004</v>
      </c>
      <c r="G406" s="150">
        <f>G411+G409+G407</f>
        <v>32923.700000000004</v>
      </c>
      <c r="H406" s="143">
        <f t="shared" si="16"/>
        <v>100</v>
      </c>
      <c r="L406" s="31"/>
    </row>
    <row r="407" spans="1:12" ht="39" x14ac:dyDescent="0.35">
      <c r="A407" s="62">
        <v>396</v>
      </c>
      <c r="B407" s="50">
        <v>701</v>
      </c>
      <c r="C407" s="30" t="s">
        <v>284</v>
      </c>
      <c r="D407" s="30"/>
      <c r="E407" s="84" t="s">
        <v>810</v>
      </c>
      <c r="F407" s="135">
        <f>F408</f>
        <v>91.3</v>
      </c>
      <c r="G407" s="150">
        <f>G408</f>
        <v>91.3</v>
      </c>
      <c r="H407" s="143">
        <f t="shared" si="16"/>
        <v>100</v>
      </c>
      <c r="L407" s="31"/>
    </row>
    <row r="408" spans="1:12" ht="15.5" x14ac:dyDescent="0.35">
      <c r="A408" s="62">
        <v>397</v>
      </c>
      <c r="B408" s="51">
        <v>701</v>
      </c>
      <c r="C408" s="48" t="s">
        <v>284</v>
      </c>
      <c r="D408" s="4" t="s">
        <v>90</v>
      </c>
      <c r="E408" s="83" t="s">
        <v>91</v>
      </c>
      <c r="F408" s="136">
        <v>91.3</v>
      </c>
      <c r="G408" s="151">
        <v>91.3</v>
      </c>
      <c r="H408" s="144">
        <f t="shared" si="16"/>
        <v>100</v>
      </c>
      <c r="L408" s="31"/>
    </row>
    <row r="409" spans="1:12" ht="15.5" x14ac:dyDescent="0.35">
      <c r="A409" s="62">
        <v>398</v>
      </c>
      <c r="B409" s="50">
        <v>701</v>
      </c>
      <c r="C409" s="30" t="s">
        <v>544</v>
      </c>
      <c r="D409" s="2"/>
      <c r="E409" s="77" t="s">
        <v>545</v>
      </c>
      <c r="F409" s="135">
        <f>F410</f>
        <v>370</v>
      </c>
      <c r="G409" s="150">
        <f>G410</f>
        <v>370</v>
      </c>
      <c r="H409" s="143">
        <f t="shared" si="16"/>
        <v>100</v>
      </c>
      <c r="L409" s="31"/>
    </row>
    <row r="410" spans="1:12" ht="15.5" x14ac:dyDescent="0.35">
      <c r="A410" s="62">
        <v>399</v>
      </c>
      <c r="B410" s="51">
        <v>701</v>
      </c>
      <c r="C410" s="48" t="s">
        <v>544</v>
      </c>
      <c r="D410" s="4" t="s">
        <v>90</v>
      </c>
      <c r="E410" s="83" t="s">
        <v>91</v>
      </c>
      <c r="F410" s="136">
        <v>370</v>
      </c>
      <c r="G410" s="151">
        <v>370</v>
      </c>
      <c r="H410" s="144">
        <f t="shared" si="16"/>
        <v>100</v>
      </c>
      <c r="L410" s="31"/>
    </row>
    <row r="411" spans="1:12" ht="39" x14ac:dyDescent="0.35">
      <c r="A411" s="62">
        <v>400</v>
      </c>
      <c r="B411" s="50">
        <v>701</v>
      </c>
      <c r="C411" s="30" t="s">
        <v>811</v>
      </c>
      <c r="D411" s="30"/>
      <c r="E411" s="77" t="s">
        <v>812</v>
      </c>
      <c r="F411" s="135">
        <f>F412</f>
        <v>32462.400000000001</v>
      </c>
      <c r="G411" s="150">
        <f>G412</f>
        <v>32462.400000000001</v>
      </c>
      <c r="H411" s="143">
        <f t="shared" si="16"/>
        <v>100</v>
      </c>
      <c r="L411" s="31"/>
    </row>
    <row r="412" spans="1:12" ht="15.5" x14ac:dyDescent="0.35">
      <c r="A412" s="62">
        <v>401</v>
      </c>
      <c r="B412" s="51">
        <v>701</v>
      </c>
      <c r="C412" s="48" t="s">
        <v>811</v>
      </c>
      <c r="D412" s="4" t="s">
        <v>90</v>
      </c>
      <c r="E412" s="83" t="s">
        <v>91</v>
      </c>
      <c r="F412" s="136">
        <f>40302.4-7840</f>
        <v>32462.400000000001</v>
      </c>
      <c r="G412" s="151">
        <v>32462.400000000001</v>
      </c>
      <c r="H412" s="144">
        <f t="shared" si="16"/>
        <v>100</v>
      </c>
      <c r="L412" s="31"/>
    </row>
    <row r="413" spans="1:12" ht="39" x14ac:dyDescent="0.35">
      <c r="A413" s="62">
        <v>402</v>
      </c>
      <c r="B413" s="79">
        <v>701</v>
      </c>
      <c r="C413" s="2" t="s">
        <v>201</v>
      </c>
      <c r="D413" s="4"/>
      <c r="E413" s="77" t="s">
        <v>594</v>
      </c>
      <c r="F413" s="135">
        <f t="shared" ref="F413:G415" si="17">F414</f>
        <v>11300.3</v>
      </c>
      <c r="G413" s="150">
        <f t="shared" si="17"/>
        <v>11299.887129999999</v>
      </c>
      <c r="H413" s="143">
        <f t="shared" si="16"/>
        <v>99.996346380184605</v>
      </c>
      <c r="L413" s="31"/>
    </row>
    <row r="414" spans="1:12" ht="26" x14ac:dyDescent="0.35">
      <c r="A414" s="62">
        <v>403</v>
      </c>
      <c r="B414" s="50">
        <v>701</v>
      </c>
      <c r="C414" s="30" t="s">
        <v>244</v>
      </c>
      <c r="D414" s="2"/>
      <c r="E414" s="77" t="s">
        <v>243</v>
      </c>
      <c r="F414" s="135">
        <f t="shared" si="17"/>
        <v>11300.3</v>
      </c>
      <c r="G414" s="150">
        <f t="shared" si="17"/>
        <v>11299.887129999999</v>
      </c>
      <c r="H414" s="143">
        <f t="shared" si="16"/>
        <v>99.996346380184605</v>
      </c>
      <c r="L414" s="31"/>
    </row>
    <row r="415" spans="1:12" ht="26" x14ac:dyDescent="0.35">
      <c r="A415" s="62">
        <v>404</v>
      </c>
      <c r="B415" s="79">
        <v>701</v>
      </c>
      <c r="C415" s="10" t="s">
        <v>619</v>
      </c>
      <c r="D415" s="4"/>
      <c r="E415" s="77" t="s">
        <v>618</v>
      </c>
      <c r="F415" s="135">
        <f t="shared" si="17"/>
        <v>11300.3</v>
      </c>
      <c r="G415" s="150">
        <f t="shared" si="17"/>
        <v>11299.887129999999</v>
      </c>
      <c r="H415" s="143">
        <f t="shared" si="16"/>
        <v>99.996346380184605</v>
      </c>
      <c r="L415" s="31"/>
    </row>
    <row r="416" spans="1:12" ht="15.5" x14ac:dyDescent="0.35">
      <c r="A416" s="62">
        <v>405</v>
      </c>
      <c r="B416" s="80">
        <v>701</v>
      </c>
      <c r="C416" s="12" t="s">
        <v>619</v>
      </c>
      <c r="D416" s="4" t="s">
        <v>90</v>
      </c>
      <c r="E416" s="83" t="s">
        <v>91</v>
      </c>
      <c r="F416" s="136">
        <v>11300.3</v>
      </c>
      <c r="G416" s="151">
        <v>11299.887129999999</v>
      </c>
      <c r="H416" s="144">
        <f t="shared" si="16"/>
        <v>99.996346380184605</v>
      </c>
      <c r="L416" s="31"/>
    </row>
    <row r="417" spans="1:12" ht="39" x14ac:dyDescent="0.35">
      <c r="A417" s="62">
        <v>406</v>
      </c>
      <c r="B417" s="1">
        <v>701</v>
      </c>
      <c r="C417" s="2" t="s">
        <v>439</v>
      </c>
      <c r="D417" s="4"/>
      <c r="E417" s="84" t="s">
        <v>749</v>
      </c>
      <c r="F417" s="135">
        <f>F418</f>
        <v>3985.7999999999997</v>
      </c>
      <c r="G417" s="150">
        <f>G418</f>
        <v>3964.8155999999999</v>
      </c>
      <c r="H417" s="143">
        <f t="shared" si="16"/>
        <v>99.473520999548398</v>
      </c>
      <c r="L417" s="31"/>
    </row>
    <row r="418" spans="1:12" ht="39" x14ac:dyDescent="0.35">
      <c r="A418" s="62">
        <v>407</v>
      </c>
      <c r="B418" s="1">
        <v>701</v>
      </c>
      <c r="C418" s="2" t="s">
        <v>440</v>
      </c>
      <c r="D418" s="4"/>
      <c r="E418" s="77" t="s">
        <v>456</v>
      </c>
      <c r="F418" s="135">
        <f>F419</f>
        <v>3985.7999999999997</v>
      </c>
      <c r="G418" s="150">
        <f>G419</f>
        <v>3964.8155999999999</v>
      </c>
      <c r="H418" s="143">
        <f t="shared" si="16"/>
        <v>99.473520999548398</v>
      </c>
      <c r="L418" s="31"/>
    </row>
    <row r="419" spans="1:12" ht="15.5" x14ac:dyDescent="0.35">
      <c r="A419" s="62">
        <v>408</v>
      </c>
      <c r="B419" s="3">
        <v>701</v>
      </c>
      <c r="C419" s="4" t="s">
        <v>440</v>
      </c>
      <c r="D419" s="4" t="s">
        <v>90</v>
      </c>
      <c r="E419" s="83" t="s">
        <v>91</v>
      </c>
      <c r="F419" s="136">
        <f>4029.6-43.8</f>
        <v>3985.7999999999997</v>
      </c>
      <c r="G419" s="151">
        <v>3964.8155999999999</v>
      </c>
      <c r="H419" s="144">
        <f t="shared" si="16"/>
        <v>99.473520999548398</v>
      </c>
      <c r="L419" s="31"/>
    </row>
    <row r="420" spans="1:12" ht="15.5" x14ac:dyDescent="0.35">
      <c r="A420" s="62">
        <v>409</v>
      </c>
      <c r="B420" s="1">
        <v>701</v>
      </c>
      <c r="C420" s="2" t="s">
        <v>189</v>
      </c>
      <c r="D420" s="2"/>
      <c r="E420" s="77" t="s">
        <v>156</v>
      </c>
      <c r="F420" s="135">
        <f>F421+F423</f>
        <v>1645.1</v>
      </c>
      <c r="G420" s="150">
        <f>G421+G423</f>
        <v>1645.1</v>
      </c>
      <c r="H420" s="143">
        <f t="shared" si="16"/>
        <v>100</v>
      </c>
      <c r="L420" s="31"/>
    </row>
    <row r="421" spans="1:12" ht="26" x14ac:dyDescent="0.35">
      <c r="A421" s="62">
        <v>410</v>
      </c>
      <c r="B421" s="1">
        <v>701</v>
      </c>
      <c r="C421" s="2" t="s">
        <v>706</v>
      </c>
      <c r="D421" s="4"/>
      <c r="E421" s="77" t="s">
        <v>813</v>
      </c>
      <c r="F421" s="135">
        <f>F422</f>
        <v>414.1</v>
      </c>
      <c r="G421" s="150">
        <f>G422</f>
        <v>414.1</v>
      </c>
      <c r="H421" s="143">
        <f t="shared" si="16"/>
        <v>100</v>
      </c>
      <c r="L421" s="31"/>
    </row>
    <row r="422" spans="1:12" ht="15.5" x14ac:dyDescent="0.35">
      <c r="A422" s="62">
        <v>411</v>
      </c>
      <c r="B422" s="3">
        <v>701</v>
      </c>
      <c r="C422" s="4" t="s">
        <v>706</v>
      </c>
      <c r="D422" s="4" t="s">
        <v>90</v>
      </c>
      <c r="E422" s="83" t="s">
        <v>91</v>
      </c>
      <c r="F422" s="136">
        <v>414.1</v>
      </c>
      <c r="G422" s="151">
        <v>414.1</v>
      </c>
      <c r="H422" s="144">
        <f t="shared" si="16"/>
        <v>100</v>
      </c>
      <c r="L422" s="31"/>
    </row>
    <row r="423" spans="1:12" ht="52" x14ac:dyDescent="0.35">
      <c r="A423" s="62">
        <v>412</v>
      </c>
      <c r="B423" s="1">
        <v>701</v>
      </c>
      <c r="C423" s="137" t="s">
        <v>729</v>
      </c>
      <c r="D423" s="2"/>
      <c r="E423" s="84" t="s">
        <v>734</v>
      </c>
      <c r="F423" s="135">
        <f>F424</f>
        <v>1231</v>
      </c>
      <c r="G423" s="150">
        <f>G424</f>
        <v>1231</v>
      </c>
      <c r="H423" s="143">
        <f t="shared" si="16"/>
        <v>100</v>
      </c>
      <c r="L423" s="31"/>
    </row>
    <row r="424" spans="1:12" ht="15.5" x14ac:dyDescent="0.35">
      <c r="A424" s="62">
        <v>413</v>
      </c>
      <c r="B424" s="3">
        <v>701</v>
      </c>
      <c r="C424" s="4" t="s">
        <v>729</v>
      </c>
      <c r="D424" s="4" t="s">
        <v>90</v>
      </c>
      <c r="E424" s="83" t="s">
        <v>91</v>
      </c>
      <c r="F424" s="139">
        <v>1231</v>
      </c>
      <c r="G424" s="152">
        <v>1231</v>
      </c>
      <c r="H424" s="144">
        <f t="shared" si="16"/>
        <v>100</v>
      </c>
      <c r="L424" s="31"/>
    </row>
    <row r="425" spans="1:12" ht="15.5" x14ac:dyDescent="0.35">
      <c r="A425" s="62">
        <v>414</v>
      </c>
      <c r="B425" s="79">
        <v>702</v>
      </c>
      <c r="C425" s="10"/>
      <c r="D425" s="2"/>
      <c r="E425" s="77" t="s">
        <v>21</v>
      </c>
      <c r="F425" s="135">
        <f>F426+F461+F464</f>
        <v>707976.7</v>
      </c>
      <c r="G425" s="150">
        <f>G426+G461+G464</f>
        <v>705545.13058999996</v>
      </c>
      <c r="H425" s="143">
        <f t="shared" si="16"/>
        <v>99.656546690025252</v>
      </c>
      <c r="L425" s="31"/>
    </row>
    <row r="426" spans="1:12" ht="39" x14ac:dyDescent="0.35">
      <c r="A426" s="62">
        <v>415</v>
      </c>
      <c r="B426" s="50">
        <v>702</v>
      </c>
      <c r="C426" s="2" t="s">
        <v>279</v>
      </c>
      <c r="D426" s="2"/>
      <c r="E426" s="84" t="s">
        <v>742</v>
      </c>
      <c r="F426" s="135">
        <f>F427+F444</f>
        <v>692753.89999999991</v>
      </c>
      <c r="G426" s="150">
        <f>G427+G444</f>
        <v>690342.53914999997</v>
      </c>
      <c r="H426" s="143">
        <f t="shared" si="16"/>
        <v>99.651916669108616</v>
      </c>
      <c r="L426" s="31"/>
    </row>
    <row r="427" spans="1:12" ht="26" x14ac:dyDescent="0.35">
      <c r="A427" s="62">
        <v>416</v>
      </c>
      <c r="B427" s="50">
        <v>702</v>
      </c>
      <c r="C427" s="2" t="s">
        <v>285</v>
      </c>
      <c r="D427" s="2"/>
      <c r="E427" s="84" t="s">
        <v>122</v>
      </c>
      <c r="F427" s="135">
        <f>F428+F430+F432+F434+F436+F440+F442+F438</f>
        <v>592176.79999999993</v>
      </c>
      <c r="G427" s="150">
        <f>G428+G430+G432+G434+G436+G440+G442+G438</f>
        <v>589857.39969999995</v>
      </c>
      <c r="H427" s="143">
        <f t="shared" si="16"/>
        <v>99.608326381580639</v>
      </c>
      <c r="L427" s="31"/>
    </row>
    <row r="428" spans="1:12" ht="39" x14ac:dyDescent="0.35">
      <c r="A428" s="62">
        <v>417</v>
      </c>
      <c r="B428" s="50">
        <v>702</v>
      </c>
      <c r="C428" s="2" t="s">
        <v>286</v>
      </c>
      <c r="D428" s="2"/>
      <c r="E428" s="77" t="s">
        <v>123</v>
      </c>
      <c r="F428" s="135">
        <f>F429</f>
        <v>163338.20000000001</v>
      </c>
      <c r="G428" s="150">
        <f>G429</f>
        <v>162817.99979</v>
      </c>
      <c r="H428" s="143">
        <f t="shared" si="16"/>
        <v>99.681519564927243</v>
      </c>
      <c r="L428" s="31"/>
    </row>
    <row r="429" spans="1:12" ht="15.5" x14ac:dyDescent="0.35">
      <c r="A429" s="62">
        <v>418</v>
      </c>
      <c r="B429" s="51">
        <v>702</v>
      </c>
      <c r="C429" s="4" t="s">
        <v>286</v>
      </c>
      <c r="D429" s="4" t="s">
        <v>90</v>
      </c>
      <c r="E429" s="83" t="s">
        <v>91</v>
      </c>
      <c r="F429" s="136">
        <v>163338.20000000001</v>
      </c>
      <c r="G429" s="151">
        <v>162817.99979</v>
      </c>
      <c r="H429" s="144">
        <f t="shared" si="16"/>
        <v>99.681519564927243</v>
      </c>
      <c r="L429" s="31"/>
    </row>
    <row r="430" spans="1:12" ht="15.5" x14ac:dyDescent="0.35">
      <c r="A430" s="62">
        <v>419</v>
      </c>
      <c r="B430" s="50">
        <v>702</v>
      </c>
      <c r="C430" s="2" t="s">
        <v>288</v>
      </c>
      <c r="D430" s="2"/>
      <c r="E430" s="5" t="s">
        <v>560</v>
      </c>
      <c r="F430" s="135">
        <f>F431</f>
        <v>6574.6</v>
      </c>
      <c r="G430" s="150">
        <f>G431</f>
        <v>6291.1381300000003</v>
      </c>
      <c r="H430" s="143">
        <f t="shared" si="16"/>
        <v>95.688530556992063</v>
      </c>
      <c r="L430" s="31"/>
    </row>
    <row r="431" spans="1:12" ht="15.5" x14ac:dyDescent="0.35">
      <c r="A431" s="62">
        <v>420</v>
      </c>
      <c r="B431" s="51">
        <v>702</v>
      </c>
      <c r="C431" s="4" t="s">
        <v>288</v>
      </c>
      <c r="D431" s="4" t="s">
        <v>90</v>
      </c>
      <c r="E431" s="83" t="s">
        <v>91</v>
      </c>
      <c r="F431" s="136">
        <v>6574.6</v>
      </c>
      <c r="G431" s="151">
        <v>6291.1381300000003</v>
      </c>
      <c r="H431" s="144">
        <f t="shared" si="16"/>
        <v>95.688530556992063</v>
      </c>
      <c r="L431" s="31"/>
    </row>
    <row r="432" spans="1:12" ht="91" x14ac:dyDescent="0.35">
      <c r="A432" s="62">
        <v>421</v>
      </c>
      <c r="B432" s="50">
        <v>702</v>
      </c>
      <c r="C432" s="30" t="s">
        <v>204</v>
      </c>
      <c r="D432" s="2"/>
      <c r="E432" s="77" t="s">
        <v>97</v>
      </c>
      <c r="F432" s="140">
        <f>F433</f>
        <v>348203.3</v>
      </c>
      <c r="G432" s="153">
        <f>G433</f>
        <v>348203.3</v>
      </c>
      <c r="H432" s="143">
        <f t="shared" si="16"/>
        <v>100</v>
      </c>
      <c r="L432" s="31"/>
    </row>
    <row r="433" spans="1:12" ht="15.5" x14ac:dyDescent="0.35">
      <c r="A433" s="62">
        <v>422</v>
      </c>
      <c r="B433" s="51">
        <v>702</v>
      </c>
      <c r="C433" s="4" t="s">
        <v>204</v>
      </c>
      <c r="D433" s="4" t="s">
        <v>90</v>
      </c>
      <c r="E433" s="83" t="s">
        <v>91</v>
      </c>
      <c r="F433" s="139">
        <v>348203.3</v>
      </c>
      <c r="G433" s="152">
        <v>348203.3</v>
      </c>
      <c r="H433" s="144">
        <f t="shared" si="16"/>
        <v>100</v>
      </c>
      <c r="L433" s="31"/>
    </row>
    <row r="434" spans="1:12" ht="104" x14ac:dyDescent="0.35">
      <c r="A434" s="62">
        <v>423</v>
      </c>
      <c r="B434" s="50">
        <v>702</v>
      </c>
      <c r="C434" s="2" t="s">
        <v>205</v>
      </c>
      <c r="D434" s="2"/>
      <c r="E434" s="77" t="s">
        <v>98</v>
      </c>
      <c r="F434" s="140">
        <f>F435</f>
        <v>10726</v>
      </c>
      <c r="G434" s="153">
        <f>G435</f>
        <v>10726</v>
      </c>
      <c r="H434" s="143">
        <f t="shared" si="16"/>
        <v>100</v>
      </c>
      <c r="L434" s="31"/>
    </row>
    <row r="435" spans="1:12" ht="15.5" x14ac:dyDescent="0.35">
      <c r="A435" s="62">
        <v>424</v>
      </c>
      <c r="B435" s="51">
        <v>702</v>
      </c>
      <c r="C435" s="4" t="s">
        <v>205</v>
      </c>
      <c r="D435" s="4" t="s">
        <v>90</v>
      </c>
      <c r="E435" s="83" t="s">
        <v>91</v>
      </c>
      <c r="F435" s="139">
        <v>10726</v>
      </c>
      <c r="G435" s="152">
        <v>10726</v>
      </c>
      <c r="H435" s="144">
        <f t="shared" si="16"/>
        <v>100</v>
      </c>
      <c r="L435" s="31"/>
    </row>
    <row r="436" spans="1:12" ht="26" x14ac:dyDescent="0.35">
      <c r="A436" s="62">
        <v>425</v>
      </c>
      <c r="B436" s="112">
        <v>702</v>
      </c>
      <c r="C436" s="89" t="s">
        <v>289</v>
      </c>
      <c r="D436" s="87"/>
      <c r="E436" s="102" t="s">
        <v>531</v>
      </c>
      <c r="F436" s="135">
        <f>F437</f>
        <v>15065</v>
      </c>
      <c r="G436" s="150">
        <f>G437</f>
        <v>13549.261780000001</v>
      </c>
      <c r="H436" s="143">
        <f t="shared" si="16"/>
        <v>89.938677597079334</v>
      </c>
      <c r="L436" s="31"/>
    </row>
    <row r="437" spans="1:12" ht="15.5" x14ac:dyDescent="0.35">
      <c r="A437" s="62">
        <v>426</v>
      </c>
      <c r="B437" s="113">
        <v>702</v>
      </c>
      <c r="C437" s="88" t="s">
        <v>289</v>
      </c>
      <c r="D437" s="88" t="s">
        <v>90</v>
      </c>
      <c r="E437" s="83" t="s">
        <v>91</v>
      </c>
      <c r="F437" s="139">
        <v>15065</v>
      </c>
      <c r="G437" s="152">
        <v>13549.261780000001</v>
      </c>
      <c r="H437" s="144">
        <f t="shared" si="16"/>
        <v>89.938677597079334</v>
      </c>
      <c r="L437" s="31"/>
    </row>
    <row r="438" spans="1:12" ht="78" x14ac:dyDescent="0.35">
      <c r="A438" s="62">
        <v>427</v>
      </c>
      <c r="B438" s="112">
        <v>702</v>
      </c>
      <c r="C438" s="89" t="s">
        <v>814</v>
      </c>
      <c r="D438" s="88"/>
      <c r="E438" s="84" t="s">
        <v>815</v>
      </c>
      <c r="F438" s="135">
        <f>F439</f>
        <v>479.1</v>
      </c>
      <c r="G438" s="150">
        <f>G439</f>
        <v>479.1</v>
      </c>
      <c r="H438" s="143">
        <f t="shared" si="16"/>
        <v>100</v>
      </c>
      <c r="L438" s="31"/>
    </row>
    <row r="439" spans="1:12" ht="15.5" x14ac:dyDescent="0.35">
      <c r="A439" s="62">
        <v>428</v>
      </c>
      <c r="B439" s="113">
        <v>702</v>
      </c>
      <c r="C439" s="90" t="s">
        <v>814</v>
      </c>
      <c r="D439" s="88" t="s">
        <v>90</v>
      </c>
      <c r="E439" s="83" t="s">
        <v>91</v>
      </c>
      <c r="F439" s="139">
        <v>479.1</v>
      </c>
      <c r="G439" s="152">
        <v>479.1</v>
      </c>
      <c r="H439" s="144">
        <f t="shared" si="16"/>
        <v>100</v>
      </c>
      <c r="L439" s="31"/>
    </row>
    <row r="440" spans="1:12" ht="78" x14ac:dyDescent="0.35">
      <c r="A440" s="62">
        <v>429</v>
      </c>
      <c r="B440" s="1">
        <v>702</v>
      </c>
      <c r="C440" s="2" t="s">
        <v>513</v>
      </c>
      <c r="D440" s="2"/>
      <c r="E440" s="77" t="s">
        <v>677</v>
      </c>
      <c r="F440" s="135">
        <f>F441</f>
        <v>34063.599999999999</v>
      </c>
      <c r="G440" s="150">
        <f>G441</f>
        <v>34063.599999999999</v>
      </c>
      <c r="H440" s="143">
        <f t="shared" si="16"/>
        <v>100</v>
      </c>
      <c r="L440" s="31"/>
    </row>
    <row r="441" spans="1:12" ht="15.5" x14ac:dyDescent="0.35">
      <c r="A441" s="62">
        <v>430</v>
      </c>
      <c r="B441" s="3">
        <v>702</v>
      </c>
      <c r="C441" s="4" t="s">
        <v>513</v>
      </c>
      <c r="D441" s="4" t="s">
        <v>90</v>
      </c>
      <c r="E441" s="83" t="s">
        <v>91</v>
      </c>
      <c r="F441" s="139">
        <f>19225+14838.6</f>
        <v>34063.599999999999</v>
      </c>
      <c r="G441" s="152">
        <v>34063.599999999999</v>
      </c>
      <c r="H441" s="144">
        <f t="shared" si="16"/>
        <v>100</v>
      </c>
      <c r="L441" s="31"/>
    </row>
    <row r="442" spans="1:12" ht="52" x14ac:dyDescent="0.35">
      <c r="A442" s="62">
        <v>431</v>
      </c>
      <c r="B442" s="1">
        <v>702</v>
      </c>
      <c r="C442" s="2" t="s">
        <v>570</v>
      </c>
      <c r="D442" s="2"/>
      <c r="E442" s="77" t="s">
        <v>676</v>
      </c>
      <c r="F442" s="135">
        <f>F443</f>
        <v>13727</v>
      </c>
      <c r="G442" s="150">
        <f>G443</f>
        <v>13727</v>
      </c>
      <c r="H442" s="143">
        <f t="shared" si="16"/>
        <v>100</v>
      </c>
      <c r="L442" s="31"/>
    </row>
    <row r="443" spans="1:12" ht="15.5" x14ac:dyDescent="0.35">
      <c r="A443" s="62">
        <v>432</v>
      </c>
      <c r="B443" s="3">
        <v>702</v>
      </c>
      <c r="C443" s="4" t="s">
        <v>570</v>
      </c>
      <c r="D443" s="4" t="s">
        <v>90</v>
      </c>
      <c r="E443" s="83" t="s">
        <v>91</v>
      </c>
      <c r="F443" s="139">
        <v>13727</v>
      </c>
      <c r="G443" s="152">
        <v>13727</v>
      </c>
      <c r="H443" s="144">
        <f t="shared" si="16"/>
        <v>100</v>
      </c>
      <c r="L443" s="31"/>
    </row>
    <row r="444" spans="1:12" ht="39" x14ac:dyDescent="0.35">
      <c r="A444" s="62">
        <v>433</v>
      </c>
      <c r="B444" s="50">
        <v>702</v>
      </c>
      <c r="C444" s="2" t="s">
        <v>283</v>
      </c>
      <c r="D444" s="2"/>
      <c r="E444" s="84" t="s">
        <v>186</v>
      </c>
      <c r="F444" s="135">
        <f>F445+F457+F459+F447+F451+F453+F455+F449</f>
        <v>100577.1</v>
      </c>
      <c r="G444" s="150">
        <f>G445+G457+G459+G447+G451+G453+G455+G449</f>
        <v>100485.13945</v>
      </c>
      <c r="H444" s="143">
        <f t="shared" si="16"/>
        <v>99.908567109212726</v>
      </c>
      <c r="L444" s="31"/>
    </row>
    <row r="445" spans="1:12" ht="39" x14ac:dyDescent="0.35">
      <c r="A445" s="62">
        <v>434</v>
      </c>
      <c r="B445" s="50">
        <v>702</v>
      </c>
      <c r="C445" s="30" t="s">
        <v>284</v>
      </c>
      <c r="D445" s="30"/>
      <c r="E445" s="77" t="s">
        <v>810</v>
      </c>
      <c r="F445" s="135">
        <f>F446</f>
        <v>16513</v>
      </c>
      <c r="G445" s="150">
        <f>G446</f>
        <v>16421.483970000001</v>
      </c>
      <c r="H445" s="143">
        <f t="shared" si="16"/>
        <v>99.445794041058562</v>
      </c>
      <c r="L445" s="31"/>
    </row>
    <row r="446" spans="1:12" ht="15.5" x14ac:dyDescent="0.35">
      <c r="A446" s="62">
        <v>435</v>
      </c>
      <c r="B446" s="51">
        <v>702</v>
      </c>
      <c r="C446" s="48" t="s">
        <v>284</v>
      </c>
      <c r="D446" s="4" t="s">
        <v>90</v>
      </c>
      <c r="E446" s="83" t="s">
        <v>91</v>
      </c>
      <c r="F446" s="136">
        <v>16513</v>
      </c>
      <c r="G446" s="151">
        <v>16421.483970000001</v>
      </c>
      <c r="H446" s="144">
        <f t="shared" si="16"/>
        <v>99.445794041058562</v>
      </c>
      <c r="L446" s="31"/>
    </row>
    <row r="447" spans="1:12" ht="15.5" x14ac:dyDescent="0.35">
      <c r="A447" s="62">
        <v>436</v>
      </c>
      <c r="B447" s="50">
        <v>702</v>
      </c>
      <c r="C447" s="30" t="s">
        <v>544</v>
      </c>
      <c r="D447" s="2"/>
      <c r="E447" s="77" t="s">
        <v>545</v>
      </c>
      <c r="F447" s="135">
        <f>F448</f>
        <v>4097.3999999999996</v>
      </c>
      <c r="G447" s="150">
        <f>G448</f>
        <v>4096.9489999999996</v>
      </c>
      <c r="H447" s="143">
        <f t="shared" si="16"/>
        <v>99.988993019963885</v>
      </c>
      <c r="L447" s="31"/>
    </row>
    <row r="448" spans="1:12" ht="15.5" x14ac:dyDescent="0.35">
      <c r="A448" s="62">
        <v>437</v>
      </c>
      <c r="B448" s="51">
        <v>702</v>
      </c>
      <c r="C448" s="48" t="s">
        <v>544</v>
      </c>
      <c r="D448" s="4" t="s">
        <v>90</v>
      </c>
      <c r="E448" s="83" t="s">
        <v>91</v>
      </c>
      <c r="F448" s="136">
        <v>4097.3999999999996</v>
      </c>
      <c r="G448" s="151">
        <v>4096.9489999999996</v>
      </c>
      <c r="H448" s="144">
        <f t="shared" si="16"/>
        <v>99.988993019963885</v>
      </c>
      <c r="L448" s="31"/>
    </row>
    <row r="449" spans="1:12" ht="39" x14ac:dyDescent="0.35">
      <c r="A449" s="62">
        <v>438</v>
      </c>
      <c r="B449" s="50">
        <v>702</v>
      </c>
      <c r="C449" s="30" t="s">
        <v>811</v>
      </c>
      <c r="D449" s="30"/>
      <c r="E449" s="77" t="s">
        <v>812</v>
      </c>
      <c r="F449" s="135">
        <f>F450</f>
        <v>62123.6</v>
      </c>
      <c r="G449" s="150">
        <f>G450</f>
        <v>62123.6</v>
      </c>
      <c r="H449" s="143">
        <f t="shared" si="16"/>
        <v>100</v>
      </c>
      <c r="L449" s="31"/>
    </row>
    <row r="450" spans="1:12" ht="15.5" x14ac:dyDescent="0.35">
      <c r="A450" s="62">
        <v>439</v>
      </c>
      <c r="B450" s="51">
        <v>702</v>
      </c>
      <c r="C450" s="48" t="s">
        <v>811</v>
      </c>
      <c r="D450" s="4" t="s">
        <v>90</v>
      </c>
      <c r="E450" s="83" t="s">
        <v>91</v>
      </c>
      <c r="F450" s="136">
        <f>65053.6-1530-1400</f>
        <v>62123.6</v>
      </c>
      <c r="G450" s="151">
        <v>62123.6</v>
      </c>
      <c r="H450" s="144">
        <f t="shared" si="16"/>
        <v>100</v>
      </c>
      <c r="L450" s="31"/>
    </row>
    <row r="451" spans="1:12" ht="26" x14ac:dyDescent="0.35">
      <c r="A451" s="62">
        <v>440</v>
      </c>
      <c r="B451" s="50">
        <v>702</v>
      </c>
      <c r="C451" s="30" t="s">
        <v>571</v>
      </c>
      <c r="D451" s="2"/>
      <c r="E451" s="77" t="s">
        <v>572</v>
      </c>
      <c r="F451" s="135">
        <f>F452</f>
        <v>1109.0999999999999</v>
      </c>
      <c r="G451" s="150">
        <f>G452</f>
        <v>1109.0999999999999</v>
      </c>
      <c r="H451" s="143">
        <f t="shared" si="16"/>
        <v>100</v>
      </c>
      <c r="L451" s="31"/>
    </row>
    <row r="452" spans="1:12" ht="15.5" x14ac:dyDescent="0.35">
      <c r="A452" s="62">
        <v>441</v>
      </c>
      <c r="B452" s="51">
        <v>702</v>
      </c>
      <c r="C452" s="48" t="s">
        <v>571</v>
      </c>
      <c r="D452" s="4" t="s">
        <v>90</v>
      </c>
      <c r="E452" s="83" t="s">
        <v>91</v>
      </c>
      <c r="F452" s="139">
        <v>1109.0999999999999</v>
      </c>
      <c r="G452" s="152">
        <v>1109.0999999999999</v>
      </c>
      <c r="H452" s="144">
        <f t="shared" si="16"/>
        <v>100</v>
      </c>
      <c r="L452" s="31"/>
    </row>
    <row r="453" spans="1:12" ht="39" x14ac:dyDescent="0.35">
      <c r="A453" s="62">
        <v>442</v>
      </c>
      <c r="B453" s="50">
        <v>702</v>
      </c>
      <c r="C453" s="30" t="s">
        <v>816</v>
      </c>
      <c r="D453" s="2"/>
      <c r="E453" s="77" t="s">
        <v>817</v>
      </c>
      <c r="F453" s="135">
        <f>F454</f>
        <v>2475</v>
      </c>
      <c r="G453" s="150">
        <f>G454</f>
        <v>2475</v>
      </c>
      <c r="H453" s="143">
        <f t="shared" si="16"/>
        <v>100</v>
      </c>
      <c r="L453" s="31"/>
    </row>
    <row r="454" spans="1:12" ht="15.5" x14ac:dyDescent="0.35">
      <c r="A454" s="62">
        <v>443</v>
      </c>
      <c r="B454" s="51">
        <v>702</v>
      </c>
      <c r="C454" s="48" t="s">
        <v>816</v>
      </c>
      <c r="D454" s="4" t="s">
        <v>90</v>
      </c>
      <c r="E454" s="83" t="s">
        <v>91</v>
      </c>
      <c r="F454" s="139">
        <v>2475</v>
      </c>
      <c r="G454" s="152">
        <v>2475</v>
      </c>
      <c r="H454" s="144">
        <f t="shared" si="16"/>
        <v>100</v>
      </c>
      <c r="L454" s="31"/>
    </row>
    <row r="455" spans="1:12" ht="52" x14ac:dyDescent="0.35">
      <c r="A455" s="62">
        <v>444</v>
      </c>
      <c r="B455" s="50">
        <v>702</v>
      </c>
      <c r="C455" s="30" t="s">
        <v>818</v>
      </c>
      <c r="D455" s="2"/>
      <c r="E455" s="77" t="s">
        <v>819</v>
      </c>
      <c r="F455" s="135">
        <f>F456</f>
        <v>2025</v>
      </c>
      <c r="G455" s="150">
        <f>G456</f>
        <v>2025</v>
      </c>
      <c r="H455" s="143">
        <f t="shared" si="16"/>
        <v>100</v>
      </c>
      <c r="L455" s="31"/>
    </row>
    <row r="456" spans="1:12" ht="15.5" x14ac:dyDescent="0.35">
      <c r="A456" s="62">
        <v>445</v>
      </c>
      <c r="B456" s="51">
        <v>702</v>
      </c>
      <c r="C456" s="48" t="s">
        <v>818</v>
      </c>
      <c r="D456" s="4" t="s">
        <v>90</v>
      </c>
      <c r="E456" s="83" t="s">
        <v>91</v>
      </c>
      <c r="F456" s="136">
        <v>2025</v>
      </c>
      <c r="G456" s="151">
        <v>2025</v>
      </c>
      <c r="H456" s="144">
        <f t="shared" si="16"/>
        <v>100</v>
      </c>
      <c r="L456" s="31"/>
    </row>
    <row r="457" spans="1:12" ht="52" x14ac:dyDescent="0.35">
      <c r="A457" s="62">
        <v>446</v>
      </c>
      <c r="B457" s="50">
        <v>702</v>
      </c>
      <c r="C457" s="30" t="s">
        <v>446</v>
      </c>
      <c r="D457" s="2"/>
      <c r="E457" s="77" t="s">
        <v>485</v>
      </c>
      <c r="F457" s="135">
        <f>F458</f>
        <v>8000</v>
      </c>
      <c r="G457" s="150">
        <f>G458</f>
        <v>8000</v>
      </c>
      <c r="H457" s="143">
        <f t="shared" si="16"/>
        <v>100</v>
      </c>
      <c r="L457" s="31"/>
    </row>
    <row r="458" spans="1:12" ht="15.5" x14ac:dyDescent="0.35">
      <c r="A458" s="62">
        <v>447</v>
      </c>
      <c r="B458" s="51">
        <v>702</v>
      </c>
      <c r="C458" s="48" t="s">
        <v>446</v>
      </c>
      <c r="D458" s="4" t="s">
        <v>90</v>
      </c>
      <c r="E458" s="83" t="s">
        <v>91</v>
      </c>
      <c r="F458" s="136">
        <v>8000</v>
      </c>
      <c r="G458" s="151">
        <v>8000</v>
      </c>
      <c r="H458" s="144">
        <f t="shared" si="16"/>
        <v>100</v>
      </c>
      <c r="L458" s="31"/>
    </row>
    <row r="459" spans="1:12" ht="52" x14ac:dyDescent="0.35">
      <c r="A459" s="62">
        <v>448</v>
      </c>
      <c r="B459" s="50">
        <v>702</v>
      </c>
      <c r="C459" s="30" t="s">
        <v>820</v>
      </c>
      <c r="D459" s="2"/>
      <c r="E459" s="77" t="s">
        <v>821</v>
      </c>
      <c r="F459" s="135">
        <f>F460</f>
        <v>4234</v>
      </c>
      <c r="G459" s="150">
        <f>G460</f>
        <v>4234.00648</v>
      </c>
      <c r="H459" s="143">
        <f t="shared" si="16"/>
        <v>100.00015304676428</v>
      </c>
      <c r="L459" s="31"/>
    </row>
    <row r="460" spans="1:12" ht="26" x14ac:dyDescent="0.35">
      <c r="A460" s="62">
        <v>449</v>
      </c>
      <c r="B460" s="51">
        <v>702</v>
      </c>
      <c r="C460" s="48" t="s">
        <v>820</v>
      </c>
      <c r="D460" s="4" t="s">
        <v>78</v>
      </c>
      <c r="E460" s="83" t="s">
        <v>77</v>
      </c>
      <c r="F460" s="139">
        <v>4234</v>
      </c>
      <c r="G460" s="152">
        <v>4234.00648</v>
      </c>
      <c r="H460" s="144">
        <f t="shared" si="16"/>
        <v>100.00015304676428</v>
      </c>
      <c r="L460" s="31"/>
    </row>
    <row r="461" spans="1:12" ht="39" x14ac:dyDescent="0.35">
      <c r="A461" s="62">
        <v>450</v>
      </c>
      <c r="B461" s="1">
        <v>702</v>
      </c>
      <c r="C461" s="2" t="s">
        <v>439</v>
      </c>
      <c r="D461" s="4"/>
      <c r="E461" s="84" t="s">
        <v>749</v>
      </c>
      <c r="F461" s="135">
        <f>F462</f>
        <v>11505.8</v>
      </c>
      <c r="G461" s="150">
        <f>G462</f>
        <v>11485.59144</v>
      </c>
      <c r="H461" s="143">
        <f t="shared" ref="H461:H524" si="18">G461/F461*100</f>
        <v>99.824361973960961</v>
      </c>
      <c r="L461" s="31"/>
    </row>
    <row r="462" spans="1:12" ht="39" x14ac:dyDescent="0.35">
      <c r="A462" s="62">
        <v>451</v>
      </c>
      <c r="B462" s="1">
        <v>702</v>
      </c>
      <c r="C462" s="2" t="s">
        <v>440</v>
      </c>
      <c r="D462" s="4"/>
      <c r="E462" s="77" t="s">
        <v>456</v>
      </c>
      <c r="F462" s="135">
        <f>F463</f>
        <v>11505.8</v>
      </c>
      <c r="G462" s="150">
        <f>G463</f>
        <v>11485.59144</v>
      </c>
      <c r="H462" s="143">
        <f t="shared" si="18"/>
        <v>99.824361973960961</v>
      </c>
      <c r="L462" s="31"/>
    </row>
    <row r="463" spans="1:12" ht="15.5" x14ac:dyDescent="0.35">
      <c r="A463" s="62">
        <v>452</v>
      </c>
      <c r="B463" s="3">
        <v>702</v>
      </c>
      <c r="C463" s="4" t="s">
        <v>440</v>
      </c>
      <c r="D463" s="4" t="s">
        <v>90</v>
      </c>
      <c r="E463" s="83" t="s">
        <v>91</v>
      </c>
      <c r="F463" s="136">
        <f>12088.8-583</f>
        <v>11505.8</v>
      </c>
      <c r="G463" s="151">
        <v>11485.59144</v>
      </c>
      <c r="H463" s="144">
        <f t="shared" si="18"/>
        <v>99.824361973960961</v>
      </c>
      <c r="L463" s="31"/>
    </row>
    <row r="464" spans="1:12" ht="15.5" x14ac:dyDescent="0.35">
      <c r="A464" s="62">
        <v>453</v>
      </c>
      <c r="B464" s="91">
        <v>702</v>
      </c>
      <c r="C464" s="87" t="s">
        <v>189</v>
      </c>
      <c r="D464" s="87"/>
      <c r="E464" s="93" t="s">
        <v>156</v>
      </c>
      <c r="F464" s="135">
        <f>F465</f>
        <v>3717</v>
      </c>
      <c r="G464" s="150">
        <f>G465</f>
        <v>3717</v>
      </c>
      <c r="H464" s="143">
        <f t="shared" si="18"/>
        <v>100</v>
      </c>
      <c r="L464" s="31"/>
    </row>
    <row r="465" spans="1:12" ht="52" x14ac:dyDescent="0.35">
      <c r="A465" s="62">
        <v>454</v>
      </c>
      <c r="B465" s="79">
        <v>702</v>
      </c>
      <c r="C465" s="137" t="s">
        <v>729</v>
      </c>
      <c r="D465" s="2"/>
      <c r="E465" s="84" t="s">
        <v>734</v>
      </c>
      <c r="F465" s="135">
        <f>F466</f>
        <v>3717</v>
      </c>
      <c r="G465" s="150">
        <f>G466</f>
        <v>3717</v>
      </c>
      <c r="H465" s="143">
        <f t="shared" si="18"/>
        <v>100</v>
      </c>
      <c r="L465" s="31"/>
    </row>
    <row r="466" spans="1:12" ht="15.5" x14ac:dyDescent="0.35">
      <c r="A466" s="62">
        <v>455</v>
      </c>
      <c r="B466" s="3">
        <v>702</v>
      </c>
      <c r="C466" s="4" t="s">
        <v>729</v>
      </c>
      <c r="D466" s="4" t="s">
        <v>90</v>
      </c>
      <c r="E466" s="83" t="s">
        <v>91</v>
      </c>
      <c r="F466" s="139">
        <v>3717</v>
      </c>
      <c r="G466" s="152">
        <v>3717</v>
      </c>
      <c r="H466" s="144">
        <f t="shared" si="18"/>
        <v>100</v>
      </c>
      <c r="L466" s="31"/>
    </row>
    <row r="467" spans="1:12" ht="15.5" x14ac:dyDescent="0.35">
      <c r="A467" s="62">
        <v>456</v>
      </c>
      <c r="B467" s="79">
        <v>703</v>
      </c>
      <c r="C467" s="10"/>
      <c r="D467" s="2"/>
      <c r="E467" s="77" t="s">
        <v>354</v>
      </c>
      <c r="F467" s="135">
        <f>F468+F480</f>
        <v>24476.1</v>
      </c>
      <c r="G467" s="150">
        <f>G468+G480</f>
        <v>24277.017909999999</v>
      </c>
      <c r="H467" s="143">
        <f t="shared" si="18"/>
        <v>99.186626586751984</v>
      </c>
      <c r="L467" s="31"/>
    </row>
    <row r="468" spans="1:12" ht="39" x14ac:dyDescent="0.35">
      <c r="A468" s="62">
        <v>457</v>
      </c>
      <c r="B468" s="79">
        <v>703</v>
      </c>
      <c r="C468" s="2" t="s">
        <v>279</v>
      </c>
      <c r="D468" s="2"/>
      <c r="E468" s="84" t="s">
        <v>742</v>
      </c>
      <c r="F468" s="135">
        <f>F469</f>
        <v>21302</v>
      </c>
      <c r="G468" s="150">
        <f>G469</f>
        <v>21197.555929999999</v>
      </c>
      <c r="H468" s="143">
        <f t="shared" si="18"/>
        <v>99.509698291240255</v>
      </c>
      <c r="L468" s="31"/>
    </row>
    <row r="469" spans="1:12" ht="39" x14ac:dyDescent="0.35">
      <c r="A469" s="62">
        <v>458</v>
      </c>
      <c r="B469" s="79">
        <v>703</v>
      </c>
      <c r="C469" s="2" t="s">
        <v>290</v>
      </c>
      <c r="D469" s="2"/>
      <c r="E469" s="84" t="s">
        <v>127</v>
      </c>
      <c r="F469" s="135">
        <f>F476+F470+F473+F478</f>
        <v>21302</v>
      </c>
      <c r="G469" s="150">
        <f>G476+G470+G473+G478</f>
        <v>21197.555929999999</v>
      </c>
      <c r="H469" s="143">
        <f t="shared" si="18"/>
        <v>99.509698291240255</v>
      </c>
      <c r="L469" s="31"/>
    </row>
    <row r="470" spans="1:12" ht="15.5" x14ac:dyDescent="0.35">
      <c r="A470" s="62">
        <v>459</v>
      </c>
      <c r="B470" s="50">
        <v>703</v>
      </c>
      <c r="C470" s="2" t="s">
        <v>291</v>
      </c>
      <c r="D470" s="2"/>
      <c r="E470" s="77" t="s">
        <v>129</v>
      </c>
      <c r="F470" s="135">
        <f>F471+F472</f>
        <v>5093.8</v>
      </c>
      <c r="G470" s="150">
        <f>G471+G472</f>
        <v>5093.8</v>
      </c>
      <c r="H470" s="143">
        <f t="shared" si="18"/>
        <v>100</v>
      </c>
      <c r="L470" s="31"/>
    </row>
    <row r="471" spans="1:12" ht="15.5" x14ac:dyDescent="0.35">
      <c r="A471" s="62">
        <v>460</v>
      </c>
      <c r="B471" s="51">
        <v>703</v>
      </c>
      <c r="C471" s="4" t="s">
        <v>291</v>
      </c>
      <c r="D471" s="4" t="s">
        <v>44</v>
      </c>
      <c r="E471" s="83" t="s">
        <v>45</v>
      </c>
      <c r="F471" s="136">
        <v>4834.8</v>
      </c>
      <c r="G471" s="151">
        <v>4834.8</v>
      </c>
      <c r="H471" s="144">
        <f t="shared" si="18"/>
        <v>100</v>
      </c>
      <c r="L471" s="31"/>
    </row>
    <row r="472" spans="1:12" ht="26" x14ac:dyDescent="0.35">
      <c r="A472" s="62">
        <v>461</v>
      </c>
      <c r="B472" s="51">
        <v>703</v>
      </c>
      <c r="C472" s="4" t="s">
        <v>291</v>
      </c>
      <c r="D472" s="4">
        <v>240</v>
      </c>
      <c r="E472" s="83" t="s">
        <v>77</v>
      </c>
      <c r="F472" s="136">
        <v>259</v>
      </c>
      <c r="G472" s="151">
        <v>259</v>
      </c>
      <c r="H472" s="144">
        <f t="shared" si="18"/>
        <v>100</v>
      </c>
      <c r="L472" s="31"/>
    </row>
    <row r="473" spans="1:12" ht="26" x14ac:dyDescent="0.35">
      <c r="A473" s="62">
        <v>462</v>
      </c>
      <c r="B473" s="50">
        <v>703</v>
      </c>
      <c r="C473" s="2" t="s">
        <v>477</v>
      </c>
      <c r="D473" s="4"/>
      <c r="E473" s="84" t="s">
        <v>476</v>
      </c>
      <c r="F473" s="135">
        <f>F474+F475</f>
        <v>784.5</v>
      </c>
      <c r="G473" s="150">
        <f>G474+G475</f>
        <v>680.05592999999999</v>
      </c>
      <c r="H473" s="143">
        <f t="shared" si="18"/>
        <v>86.686543021032506</v>
      </c>
      <c r="L473" s="31"/>
    </row>
    <row r="474" spans="1:12" ht="15.5" x14ac:dyDescent="0.35">
      <c r="A474" s="62">
        <v>463</v>
      </c>
      <c r="B474" s="51">
        <v>703</v>
      </c>
      <c r="C474" s="4" t="s">
        <v>477</v>
      </c>
      <c r="D474" s="4" t="s">
        <v>90</v>
      </c>
      <c r="E474" s="83" t="s">
        <v>91</v>
      </c>
      <c r="F474" s="136">
        <v>634.5</v>
      </c>
      <c r="G474" s="151">
        <v>541.38144</v>
      </c>
      <c r="H474" s="144">
        <f t="shared" si="18"/>
        <v>85.324104018912521</v>
      </c>
      <c r="L474" s="31"/>
    </row>
    <row r="475" spans="1:12" ht="26" x14ac:dyDescent="0.35">
      <c r="A475" s="62">
        <v>464</v>
      </c>
      <c r="B475" s="51">
        <v>703</v>
      </c>
      <c r="C475" s="4" t="s">
        <v>477</v>
      </c>
      <c r="D475" s="4" t="s">
        <v>72</v>
      </c>
      <c r="E475" s="83" t="s">
        <v>711</v>
      </c>
      <c r="F475" s="136">
        <v>150</v>
      </c>
      <c r="G475" s="151">
        <v>138.67448999999999</v>
      </c>
      <c r="H475" s="144">
        <f t="shared" si="18"/>
        <v>92.449659999999994</v>
      </c>
      <c r="L475" s="31"/>
    </row>
    <row r="476" spans="1:12" ht="91" x14ac:dyDescent="0.35">
      <c r="A476" s="62">
        <v>465</v>
      </c>
      <c r="B476" s="50">
        <v>703</v>
      </c>
      <c r="C476" s="30" t="s">
        <v>435</v>
      </c>
      <c r="D476" s="2"/>
      <c r="E476" s="77" t="s">
        <v>97</v>
      </c>
      <c r="F476" s="140">
        <f>F477</f>
        <v>13491.9</v>
      </c>
      <c r="G476" s="153">
        <f>G477</f>
        <v>13491.9</v>
      </c>
      <c r="H476" s="143">
        <f t="shared" si="18"/>
        <v>100</v>
      </c>
      <c r="L476" s="31"/>
    </row>
    <row r="477" spans="1:12" ht="15.5" x14ac:dyDescent="0.35">
      <c r="A477" s="62">
        <v>466</v>
      </c>
      <c r="B477" s="51">
        <v>703</v>
      </c>
      <c r="C477" s="4" t="s">
        <v>435</v>
      </c>
      <c r="D477" s="4" t="s">
        <v>90</v>
      </c>
      <c r="E477" s="83" t="s">
        <v>91</v>
      </c>
      <c r="F477" s="139">
        <v>13491.9</v>
      </c>
      <c r="G477" s="152">
        <v>13491.9</v>
      </c>
      <c r="H477" s="144">
        <f t="shared" si="18"/>
        <v>100</v>
      </c>
      <c r="L477" s="31"/>
    </row>
    <row r="478" spans="1:12" ht="78" x14ac:dyDescent="0.35">
      <c r="A478" s="62">
        <v>467</v>
      </c>
      <c r="B478" s="51">
        <v>703</v>
      </c>
      <c r="C478" s="2" t="s">
        <v>738</v>
      </c>
      <c r="D478" s="4"/>
      <c r="E478" s="84" t="s">
        <v>739</v>
      </c>
      <c r="F478" s="135">
        <f>F479</f>
        <v>1931.8</v>
      </c>
      <c r="G478" s="150">
        <f>G479</f>
        <v>1931.8</v>
      </c>
      <c r="H478" s="143">
        <f t="shared" si="18"/>
        <v>100</v>
      </c>
      <c r="L478" s="31"/>
    </row>
    <row r="479" spans="1:12" ht="15.5" x14ac:dyDescent="0.35">
      <c r="A479" s="62">
        <v>468</v>
      </c>
      <c r="B479" s="51">
        <v>703</v>
      </c>
      <c r="C479" s="48" t="s">
        <v>738</v>
      </c>
      <c r="D479" s="4" t="s">
        <v>44</v>
      </c>
      <c r="E479" s="83" t="s">
        <v>45</v>
      </c>
      <c r="F479" s="139">
        <v>1931.8</v>
      </c>
      <c r="G479" s="152">
        <v>1931.8</v>
      </c>
      <c r="H479" s="144">
        <f t="shared" si="18"/>
        <v>100</v>
      </c>
      <c r="L479" s="31"/>
    </row>
    <row r="480" spans="1:12" ht="15.5" x14ac:dyDescent="0.35">
      <c r="A480" s="62">
        <v>469</v>
      </c>
      <c r="B480" s="50">
        <v>703</v>
      </c>
      <c r="C480" s="2" t="s">
        <v>189</v>
      </c>
      <c r="D480" s="2"/>
      <c r="E480" s="77" t="s">
        <v>156</v>
      </c>
      <c r="F480" s="135">
        <f>F492+F494+F481+F483+F485+F490+F487</f>
        <v>3174.1000000000004</v>
      </c>
      <c r="G480" s="150">
        <f>G492+G494+G481+G483+G485+G490+G487</f>
        <v>3079.46198</v>
      </c>
      <c r="H480" s="143">
        <f t="shared" si="18"/>
        <v>97.018429791121889</v>
      </c>
      <c r="L480" s="31"/>
    </row>
    <row r="481" spans="1:12" ht="26" x14ac:dyDescent="0.35">
      <c r="A481" s="62">
        <v>470</v>
      </c>
      <c r="B481" s="50">
        <v>703</v>
      </c>
      <c r="C481" s="10" t="s">
        <v>822</v>
      </c>
      <c r="D481" s="4"/>
      <c r="E481" s="77" t="s">
        <v>823</v>
      </c>
      <c r="F481" s="135">
        <f>F482</f>
        <v>234.3</v>
      </c>
      <c r="G481" s="150">
        <f>G482</f>
        <v>234.3</v>
      </c>
      <c r="H481" s="143">
        <f t="shared" si="18"/>
        <v>100</v>
      </c>
      <c r="L481" s="31"/>
    </row>
    <row r="482" spans="1:12" ht="15.5" x14ac:dyDescent="0.35">
      <c r="A482" s="62">
        <v>471</v>
      </c>
      <c r="B482" s="51">
        <v>703</v>
      </c>
      <c r="C482" s="12" t="s">
        <v>822</v>
      </c>
      <c r="D482" s="4" t="s">
        <v>90</v>
      </c>
      <c r="E482" s="83" t="s">
        <v>91</v>
      </c>
      <c r="F482" s="136">
        <v>234.3</v>
      </c>
      <c r="G482" s="151">
        <v>234.3</v>
      </c>
      <c r="H482" s="144">
        <f t="shared" si="18"/>
        <v>100</v>
      </c>
      <c r="L482" s="31"/>
    </row>
    <row r="483" spans="1:12" ht="39" x14ac:dyDescent="0.35">
      <c r="A483" s="62">
        <v>472</v>
      </c>
      <c r="B483" s="50">
        <v>703</v>
      </c>
      <c r="C483" s="10" t="s">
        <v>824</v>
      </c>
      <c r="D483" s="4"/>
      <c r="E483" s="77" t="s">
        <v>825</v>
      </c>
      <c r="F483" s="135">
        <f>F484</f>
        <v>250.9</v>
      </c>
      <c r="G483" s="150">
        <f>G484</f>
        <v>250.9</v>
      </c>
      <c r="H483" s="143">
        <f t="shared" si="18"/>
        <v>100</v>
      </c>
      <c r="L483" s="31"/>
    </row>
    <row r="484" spans="1:12" ht="15.5" x14ac:dyDescent="0.35">
      <c r="A484" s="62">
        <v>473</v>
      </c>
      <c r="B484" s="51">
        <v>703</v>
      </c>
      <c r="C484" s="12" t="s">
        <v>824</v>
      </c>
      <c r="D484" s="4" t="s">
        <v>90</v>
      </c>
      <c r="E484" s="83" t="s">
        <v>91</v>
      </c>
      <c r="F484" s="136">
        <v>250.9</v>
      </c>
      <c r="G484" s="151">
        <v>250.9</v>
      </c>
      <c r="H484" s="144">
        <f t="shared" si="18"/>
        <v>100</v>
      </c>
      <c r="L484" s="31"/>
    </row>
    <row r="485" spans="1:12" ht="26" x14ac:dyDescent="0.35">
      <c r="A485" s="62">
        <v>474</v>
      </c>
      <c r="B485" s="50">
        <v>703</v>
      </c>
      <c r="C485" s="10" t="s">
        <v>826</v>
      </c>
      <c r="D485" s="4"/>
      <c r="E485" s="77" t="s">
        <v>827</v>
      </c>
      <c r="F485" s="135">
        <f>F486</f>
        <v>123.2</v>
      </c>
      <c r="G485" s="150">
        <f>G486</f>
        <v>123.2</v>
      </c>
      <c r="H485" s="143">
        <f t="shared" si="18"/>
        <v>100</v>
      </c>
      <c r="L485" s="31"/>
    </row>
    <row r="486" spans="1:12" ht="15.5" x14ac:dyDescent="0.35">
      <c r="A486" s="62">
        <v>475</v>
      </c>
      <c r="B486" s="51">
        <v>703</v>
      </c>
      <c r="C486" s="12" t="s">
        <v>826</v>
      </c>
      <c r="D486" s="4" t="s">
        <v>90</v>
      </c>
      <c r="E486" s="83" t="s">
        <v>91</v>
      </c>
      <c r="F486" s="136">
        <v>123.2</v>
      </c>
      <c r="G486" s="151">
        <v>123.2</v>
      </c>
      <c r="H486" s="144">
        <f t="shared" si="18"/>
        <v>100</v>
      </c>
      <c r="L486" s="31"/>
    </row>
    <row r="487" spans="1:12" ht="52" x14ac:dyDescent="0.35">
      <c r="A487" s="62">
        <v>476</v>
      </c>
      <c r="B487" s="79">
        <v>703</v>
      </c>
      <c r="C487" s="137" t="s">
        <v>729</v>
      </c>
      <c r="D487" s="2"/>
      <c r="E487" s="84" t="s">
        <v>734</v>
      </c>
      <c r="F487" s="135">
        <f>F488+F489</f>
        <v>165.3</v>
      </c>
      <c r="G487" s="150">
        <f>G488+G489</f>
        <v>165.3</v>
      </c>
      <c r="H487" s="143">
        <f t="shared" si="18"/>
        <v>100</v>
      </c>
      <c r="L487" s="31"/>
    </row>
    <row r="488" spans="1:12" ht="15.5" x14ac:dyDescent="0.35">
      <c r="A488" s="62">
        <v>477</v>
      </c>
      <c r="B488" s="80">
        <v>703</v>
      </c>
      <c r="C488" s="138" t="s">
        <v>729</v>
      </c>
      <c r="D488" s="4" t="s">
        <v>44</v>
      </c>
      <c r="E488" s="85" t="s">
        <v>45</v>
      </c>
      <c r="F488" s="139">
        <v>52.7</v>
      </c>
      <c r="G488" s="152">
        <v>52.7</v>
      </c>
      <c r="H488" s="144">
        <f t="shared" si="18"/>
        <v>100</v>
      </c>
      <c r="L488" s="31"/>
    </row>
    <row r="489" spans="1:12" ht="15.5" x14ac:dyDescent="0.35">
      <c r="A489" s="62">
        <v>478</v>
      </c>
      <c r="B489" s="80">
        <v>703</v>
      </c>
      <c r="C489" s="138" t="s">
        <v>729</v>
      </c>
      <c r="D489" s="4" t="s">
        <v>90</v>
      </c>
      <c r="E489" s="83" t="s">
        <v>91</v>
      </c>
      <c r="F489" s="139">
        <v>112.6</v>
      </c>
      <c r="G489" s="152">
        <v>112.6</v>
      </c>
      <c r="H489" s="144">
        <f t="shared" si="18"/>
        <v>100</v>
      </c>
      <c r="L489" s="31"/>
    </row>
    <row r="490" spans="1:12" ht="26" x14ac:dyDescent="0.35">
      <c r="A490" s="62">
        <v>479</v>
      </c>
      <c r="B490" s="50">
        <v>703</v>
      </c>
      <c r="C490" s="30" t="s">
        <v>732</v>
      </c>
      <c r="D490" s="4"/>
      <c r="E490" s="84" t="s">
        <v>737</v>
      </c>
      <c r="F490" s="135">
        <f>F491</f>
        <v>1177.2</v>
      </c>
      <c r="G490" s="150">
        <f>G491</f>
        <v>1130.76514</v>
      </c>
      <c r="H490" s="143">
        <f t="shared" si="18"/>
        <v>96.055482500849465</v>
      </c>
      <c r="L490" s="31"/>
    </row>
    <row r="491" spans="1:12" ht="15.5" x14ac:dyDescent="0.35">
      <c r="A491" s="62">
        <v>480</v>
      </c>
      <c r="B491" s="51">
        <v>703</v>
      </c>
      <c r="C491" s="48" t="s">
        <v>732</v>
      </c>
      <c r="D491" s="4" t="s">
        <v>90</v>
      </c>
      <c r="E491" s="83" t="s">
        <v>91</v>
      </c>
      <c r="F491" s="139">
        <v>1177.2</v>
      </c>
      <c r="G491" s="152">
        <v>1130.76514</v>
      </c>
      <c r="H491" s="144">
        <f t="shared" si="18"/>
        <v>96.055482500849465</v>
      </c>
      <c r="L491" s="31"/>
    </row>
    <row r="492" spans="1:12" ht="39" x14ac:dyDescent="0.35">
      <c r="A492" s="62">
        <v>481</v>
      </c>
      <c r="B492" s="50">
        <v>703</v>
      </c>
      <c r="C492" s="30" t="s">
        <v>721</v>
      </c>
      <c r="D492" s="4"/>
      <c r="E492" s="77" t="s">
        <v>828</v>
      </c>
      <c r="F492" s="135">
        <f>F493</f>
        <v>687.7</v>
      </c>
      <c r="G492" s="150">
        <f>G493</f>
        <v>687.49599999999998</v>
      </c>
      <c r="H492" s="143">
        <f t="shared" si="18"/>
        <v>99.970335902282955</v>
      </c>
      <c r="L492" s="31"/>
    </row>
    <row r="493" spans="1:12" ht="15.5" x14ac:dyDescent="0.35">
      <c r="A493" s="62">
        <v>482</v>
      </c>
      <c r="B493" s="51">
        <v>703</v>
      </c>
      <c r="C493" s="48" t="s">
        <v>721</v>
      </c>
      <c r="D493" s="4" t="s">
        <v>90</v>
      </c>
      <c r="E493" s="83" t="s">
        <v>91</v>
      </c>
      <c r="F493" s="136">
        <v>687.7</v>
      </c>
      <c r="G493" s="151">
        <v>687.49599999999998</v>
      </c>
      <c r="H493" s="144">
        <f t="shared" si="18"/>
        <v>99.970335902282955</v>
      </c>
      <c r="L493" s="31"/>
    </row>
    <row r="494" spans="1:12" ht="26" x14ac:dyDescent="0.35">
      <c r="A494" s="62">
        <v>483</v>
      </c>
      <c r="B494" s="50">
        <v>703</v>
      </c>
      <c r="C494" s="30" t="s">
        <v>704</v>
      </c>
      <c r="D494" s="4"/>
      <c r="E494" s="77" t="s">
        <v>829</v>
      </c>
      <c r="F494" s="135">
        <f>F495</f>
        <v>535.5</v>
      </c>
      <c r="G494" s="150">
        <f>G495</f>
        <v>487.50083999999998</v>
      </c>
      <c r="H494" s="143">
        <f t="shared" si="18"/>
        <v>91.03657142857142</v>
      </c>
      <c r="L494" s="31"/>
    </row>
    <row r="495" spans="1:12" ht="15.5" x14ac:dyDescent="0.35">
      <c r="A495" s="62">
        <v>484</v>
      </c>
      <c r="B495" s="51">
        <v>703</v>
      </c>
      <c r="C495" s="48" t="s">
        <v>704</v>
      </c>
      <c r="D495" s="4" t="s">
        <v>90</v>
      </c>
      <c r="E495" s="83" t="s">
        <v>91</v>
      </c>
      <c r="F495" s="136">
        <v>535.5</v>
      </c>
      <c r="G495" s="151">
        <v>487.50083999999998</v>
      </c>
      <c r="H495" s="144">
        <f t="shared" si="18"/>
        <v>91.03657142857142</v>
      </c>
      <c r="L495" s="31"/>
    </row>
    <row r="496" spans="1:12" ht="15.5" x14ac:dyDescent="0.35">
      <c r="A496" s="62">
        <v>485</v>
      </c>
      <c r="B496" s="50">
        <v>707</v>
      </c>
      <c r="C496" s="2"/>
      <c r="D496" s="2"/>
      <c r="E496" s="5" t="s">
        <v>523</v>
      </c>
      <c r="F496" s="135">
        <f>F497+F520</f>
        <v>8655.9</v>
      </c>
      <c r="G496" s="150">
        <f>G497+G520</f>
        <v>8112.2080099999994</v>
      </c>
      <c r="H496" s="143">
        <f t="shared" si="18"/>
        <v>93.718827735995106</v>
      </c>
      <c r="L496" s="31"/>
    </row>
    <row r="497" spans="1:12" ht="39" x14ac:dyDescent="0.35">
      <c r="A497" s="62">
        <v>486</v>
      </c>
      <c r="B497" s="50">
        <v>707</v>
      </c>
      <c r="C497" s="2" t="s">
        <v>279</v>
      </c>
      <c r="D497" s="2"/>
      <c r="E497" s="84" t="s">
        <v>742</v>
      </c>
      <c r="F497" s="135">
        <f>F498+F513</f>
        <v>8217.9</v>
      </c>
      <c r="G497" s="150">
        <f>G498+G513</f>
        <v>7674.2080099999994</v>
      </c>
      <c r="H497" s="143">
        <f t="shared" si="18"/>
        <v>93.384052008420639</v>
      </c>
      <c r="L497" s="31"/>
    </row>
    <row r="498" spans="1:12" ht="26" x14ac:dyDescent="0.35">
      <c r="A498" s="62">
        <v>487</v>
      </c>
      <c r="B498" s="50">
        <v>707</v>
      </c>
      <c r="C498" s="2" t="s">
        <v>463</v>
      </c>
      <c r="D498" s="2"/>
      <c r="E498" s="84" t="s">
        <v>130</v>
      </c>
      <c r="F498" s="135">
        <f>F501+F499+F505+F509+F507+F511+F503</f>
        <v>7468.4</v>
      </c>
      <c r="G498" s="150">
        <f>G501+G499+G505+G509+G507+G511+G503</f>
        <v>6924.7080099999994</v>
      </c>
      <c r="H498" s="143">
        <f t="shared" si="18"/>
        <v>92.720100824808526</v>
      </c>
      <c r="L498" s="31"/>
    </row>
    <row r="499" spans="1:12" ht="39" x14ac:dyDescent="0.35">
      <c r="A499" s="62">
        <v>488</v>
      </c>
      <c r="B499" s="9">
        <v>707</v>
      </c>
      <c r="C499" s="10" t="s">
        <v>460</v>
      </c>
      <c r="D499" s="2"/>
      <c r="E499" s="77" t="s">
        <v>131</v>
      </c>
      <c r="F499" s="135">
        <f>F500</f>
        <v>1040</v>
      </c>
      <c r="G499" s="150">
        <f>G500</f>
        <v>1006.80801</v>
      </c>
      <c r="H499" s="143">
        <f t="shared" si="18"/>
        <v>96.80846249999999</v>
      </c>
      <c r="L499" s="31"/>
    </row>
    <row r="500" spans="1:12" ht="15.5" x14ac:dyDescent="0.35">
      <c r="A500" s="62">
        <v>489</v>
      </c>
      <c r="B500" s="11">
        <v>707</v>
      </c>
      <c r="C500" s="12" t="s">
        <v>460</v>
      </c>
      <c r="D500" s="4" t="s">
        <v>90</v>
      </c>
      <c r="E500" s="83" t="s">
        <v>91</v>
      </c>
      <c r="F500" s="136">
        <v>1040</v>
      </c>
      <c r="G500" s="151">
        <v>1006.80801</v>
      </c>
      <c r="H500" s="144">
        <f t="shared" si="18"/>
        <v>96.80846249999999</v>
      </c>
      <c r="L500" s="31"/>
    </row>
    <row r="501" spans="1:12" ht="39" x14ac:dyDescent="0.35">
      <c r="A501" s="62">
        <v>490</v>
      </c>
      <c r="B501" s="50">
        <v>707</v>
      </c>
      <c r="C501" s="2" t="s">
        <v>461</v>
      </c>
      <c r="D501" s="2"/>
      <c r="E501" s="77" t="s">
        <v>141</v>
      </c>
      <c r="F501" s="135">
        <f>F502</f>
        <v>3515</v>
      </c>
      <c r="G501" s="150">
        <f>G502</f>
        <v>3004.5</v>
      </c>
      <c r="H501" s="143">
        <f t="shared" si="18"/>
        <v>85.476529160739688</v>
      </c>
      <c r="L501" s="31"/>
    </row>
    <row r="502" spans="1:12" ht="15.5" x14ac:dyDescent="0.35">
      <c r="A502" s="62">
        <v>491</v>
      </c>
      <c r="B502" s="51">
        <v>707</v>
      </c>
      <c r="C502" s="4" t="s">
        <v>461</v>
      </c>
      <c r="D502" s="4" t="s">
        <v>90</v>
      </c>
      <c r="E502" s="83" t="s">
        <v>91</v>
      </c>
      <c r="F502" s="136">
        <v>3515</v>
      </c>
      <c r="G502" s="151">
        <v>3004.5</v>
      </c>
      <c r="H502" s="144">
        <f t="shared" si="18"/>
        <v>85.476529160739688</v>
      </c>
      <c r="L502" s="31"/>
    </row>
    <row r="503" spans="1:12" ht="39" x14ac:dyDescent="0.35">
      <c r="A503" s="62">
        <v>492</v>
      </c>
      <c r="B503" s="50">
        <v>707</v>
      </c>
      <c r="C503" s="2" t="s">
        <v>830</v>
      </c>
      <c r="D503" s="2"/>
      <c r="E503" s="77" t="s">
        <v>831</v>
      </c>
      <c r="F503" s="135">
        <f>F504</f>
        <v>750</v>
      </c>
      <c r="G503" s="150">
        <f>G504</f>
        <v>750</v>
      </c>
      <c r="H503" s="143">
        <f t="shared" si="18"/>
        <v>100</v>
      </c>
      <c r="L503" s="31"/>
    </row>
    <row r="504" spans="1:12" ht="15.5" x14ac:dyDescent="0.35">
      <c r="A504" s="62">
        <v>493</v>
      </c>
      <c r="B504" s="51">
        <v>707</v>
      </c>
      <c r="C504" s="4" t="s">
        <v>830</v>
      </c>
      <c r="D504" s="4" t="s">
        <v>90</v>
      </c>
      <c r="E504" s="83" t="s">
        <v>91</v>
      </c>
      <c r="F504" s="136">
        <v>750</v>
      </c>
      <c r="G504" s="151">
        <v>750</v>
      </c>
      <c r="H504" s="144">
        <f t="shared" si="18"/>
        <v>100</v>
      </c>
      <c r="L504" s="31"/>
    </row>
    <row r="505" spans="1:12" ht="15.5" x14ac:dyDescent="0.35">
      <c r="A505" s="62">
        <v>494</v>
      </c>
      <c r="B505" s="50">
        <v>707</v>
      </c>
      <c r="C505" s="2" t="s">
        <v>575</v>
      </c>
      <c r="D505" s="2"/>
      <c r="E505" s="77" t="s">
        <v>576</v>
      </c>
      <c r="F505" s="135">
        <f>F506</f>
        <v>192.2</v>
      </c>
      <c r="G505" s="150">
        <f>G506</f>
        <v>192.2</v>
      </c>
      <c r="H505" s="143">
        <f t="shared" si="18"/>
        <v>100</v>
      </c>
      <c r="L505" s="31"/>
    </row>
    <row r="506" spans="1:12" ht="15.5" x14ac:dyDescent="0.35">
      <c r="A506" s="62">
        <v>495</v>
      </c>
      <c r="B506" s="51">
        <v>707</v>
      </c>
      <c r="C506" s="4" t="s">
        <v>575</v>
      </c>
      <c r="D506" s="4" t="s">
        <v>90</v>
      </c>
      <c r="E506" s="83" t="s">
        <v>91</v>
      </c>
      <c r="F506" s="139">
        <v>192.2</v>
      </c>
      <c r="G506" s="152">
        <v>192.2</v>
      </c>
      <c r="H506" s="144">
        <f t="shared" si="18"/>
        <v>100</v>
      </c>
      <c r="L506" s="31"/>
    </row>
    <row r="507" spans="1:12" ht="26" x14ac:dyDescent="0.35">
      <c r="A507" s="62">
        <v>496</v>
      </c>
      <c r="B507" s="50">
        <v>707</v>
      </c>
      <c r="C507" s="2" t="s">
        <v>577</v>
      </c>
      <c r="D507" s="2"/>
      <c r="E507" s="77" t="s">
        <v>832</v>
      </c>
      <c r="F507" s="136">
        <f>F508</f>
        <v>1105.8</v>
      </c>
      <c r="G507" s="151">
        <f>G508</f>
        <v>1105.8</v>
      </c>
      <c r="H507" s="143">
        <f t="shared" si="18"/>
        <v>100</v>
      </c>
      <c r="L507" s="31"/>
    </row>
    <row r="508" spans="1:12" ht="15.5" x14ac:dyDescent="0.35">
      <c r="A508" s="62">
        <v>497</v>
      </c>
      <c r="B508" s="51">
        <v>707</v>
      </c>
      <c r="C508" s="4" t="s">
        <v>577</v>
      </c>
      <c r="D508" s="4" t="s">
        <v>90</v>
      </c>
      <c r="E508" s="83" t="s">
        <v>91</v>
      </c>
      <c r="F508" s="139">
        <v>1105.8</v>
      </c>
      <c r="G508" s="152">
        <v>1105.8</v>
      </c>
      <c r="H508" s="144">
        <f t="shared" si="18"/>
        <v>100</v>
      </c>
      <c r="L508" s="31"/>
    </row>
    <row r="509" spans="1:12" ht="26" x14ac:dyDescent="0.35">
      <c r="A509" s="62">
        <v>498</v>
      </c>
      <c r="B509" s="50">
        <v>707</v>
      </c>
      <c r="C509" s="2" t="s">
        <v>592</v>
      </c>
      <c r="D509" s="2"/>
      <c r="E509" s="84" t="s">
        <v>604</v>
      </c>
      <c r="F509" s="135">
        <f>F510</f>
        <v>128.19999999999999</v>
      </c>
      <c r="G509" s="150">
        <f>G510</f>
        <v>128.19999999999999</v>
      </c>
      <c r="H509" s="143">
        <f t="shared" si="18"/>
        <v>100</v>
      </c>
      <c r="L509" s="31"/>
    </row>
    <row r="510" spans="1:12" ht="15.5" x14ac:dyDescent="0.35">
      <c r="A510" s="62">
        <v>499</v>
      </c>
      <c r="B510" s="51">
        <v>707</v>
      </c>
      <c r="C510" s="4" t="s">
        <v>592</v>
      </c>
      <c r="D510" s="4" t="s">
        <v>90</v>
      </c>
      <c r="E510" s="83" t="s">
        <v>91</v>
      </c>
      <c r="F510" s="136">
        <v>128.19999999999999</v>
      </c>
      <c r="G510" s="151">
        <v>128.19999999999999</v>
      </c>
      <c r="H510" s="144">
        <f t="shared" si="18"/>
        <v>100</v>
      </c>
      <c r="L510" s="31"/>
    </row>
    <row r="511" spans="1:12" ht="39" x14ac:dyDescent="0.35">
      <c r="A511" s="62">
        <v>500</v>
      </c>
      <c r="B511" s="50">
        <v>707</v>
      </c>
      <c r="C511" s="2" t="s">
        <v>591</v>
      </c>
      <c r="D511" s="2"/>
      <c r="E511" s="77" t="s">
        <v>833</v>
      </c>
      <c r="F511" s="135">
        <f>F512</f>
        <v>737.2</v>
      </c>
      <c r="G511" s="150">
        <f>G512</f>
        <v>737.2</v>
      </c>
      <c r="H511" s="143">
        <f t="shared" si="18"/>
        <v>100</v>
      </c>
      <c r="L511" s="31"/>
    </row>
    <row r="512" spans="1:12" ht="15.5" x14ac:dyDescent="0.35">
      <c r="A512" s="62">
        <v>501</v>
      </c>
      <c r="B512" s="51">
        <v>707</v>
      </c>
      <c r="C512" s="4" t="s">
        <v>591</v>
      </c>
      <c r="D512" s="4" t="s">
        <v>90</v>
      </c>
      <c r="E512" s="83" t="s">
        <v>91</v>
      </c>
      <c r="F512" s="136">
        <v>737.2</v>
      </c>
      <c r="G512" s="151">
        <v>737.2</v>
      </c>
      <c r="H512" s="144">
        <f t="shared" si="18"/>
        <v>100</v>
      </c>
      <c r="L512" s="31"/>
    </row>
    <row r="513" spans="1:12" ht="26" x14ac:dyDescent="0.35">
      <c r="A513" s="62">
        <v>502</v>
      </c>
      <c r="B513" s="50">
        <v>707</v>
      </c>
      <c r="C513" s="2" t="s">
        <v>464</v>
      </c>
      <c r="D513" s="2"/>
      <c r="E513" s="84" t="s">
        <v>142</v>
      </c>
      <c r="F513" s="135">
        <f>F516+F518+F514</f>
        <v>749.5</v>
      </c>
      <c r="G513" s="150">
        <f>G516+G518+G514</f>
        <v>749.5</v>
      </c>
      <c r="H513" s="143">
        <f t="shared" si="18"/>
        <v>100</v>
      </c>
      <c r="L513" s="31"/>
    </row>
    <row r="514" spans="1:12" ht="26" x14ac:dyDescent="0.35">
      <c r="A514" s="62">
        <v>503</v>
      </c>
      <c r="B514" s="1">
        <v>707</v>
      </c>
      <c r="C514" s="2" t="s">
        <v>462</v>
      </c>
      <c r="D514" s="2"/>
      <c r="E514" s="5" t="s">
        <v>143</v>
      </c>
      <c r="F514" s="135">
        <f>F515</f>
        <v>100</v>
      </c>
      <c r="G514" s="150">
        <f>G515</f>
        <v>100</v>
      </c>
      <c r="H514" s="143">
        <f t="shared" si="18"/>
        <v>100</v>
      </c>
      <c r="L514" s="31"/>
    </row>
    <row r="515" spans="1:12" ht="15.5" x14ac:dyDescent="0.35">
      <c r="A515" s="62">
        <v>504</v>
      </c>
      <c r="B515" s="3">
        <v>707</v>
      </c>
      <c r="C515" s="4" t="s">
        <v>462</v>
      </c>
      <c r="D515" s="4" t="s">
        <v>90</v>
      </c>
      <c r="E515" s="7" t="s">
        <v>91</v>
      </c>
      <c r="F515" s="136">
        <v>100</v>
      </c>
      <c r="G515" s="151">
        <v>100</v>
      </c>
      <c r="H515" s="144">
        <f t="shared" si="18"/>
        <v>100</v>
      </c>
      <c r="L515" s="31"/>
    </row>
    <row r="516" spans="1:12" ht="26" x14ac:dyDescent="0.35">
      <c r="A516" s="62">
        <v>505</v>
      </c>
      <c r="B516" s="50">
        <v>707</v>
      </c>
      <c r="C516" s="2" t="s">
        <v>579</v>
      </c>
      <c r="D516" s="2"/>
      <c r="E516" s="77" t="s">
        <v>580</v>
      </c>
      <c r="F516" s="135">
        <f>F517</f>
        <v>389.5</v>
      </c>
      <c r="G516" s="150">
        <f>G517</f>
        <v>389.5</v>
      </c>
      <c r="H516" s="143">
        <f t="shared" si="18"/>
        <v>100</v>
      </c>
      <c r="L516" s="31"/>
    </row>
    <row r="517" spans="1:12" ht="15.5" x14ac:dyDescent="0.35">
      <c r="A517" s="62">
        <v>506</v>
      </c>
      <c r="B517" s="51">
        <v>707</v>
      </c>
      <c r="C517" s="4" t="s">
        <v>579</v>
      </c>
      <c r="D517" s="4" t="s">
        <v>90</v>
      </c>
      <c r="E517" s="83" t="s">
        <v>91</v>
      </c>
      <c r="F517" s="139">
        <v>389.5</v>
      </c>
      <c r="G517" s="152">
        <v>389.5</v>
      </c>
      <c r="H517" s="144">
        <f t="shared" si="18"/>
        <v>100</v>
      </c>
      <c r="L517" s="31"/>
    </row>
    <row r="518" spans="1:12" ht="39" x14ac:dyDescent="0.35">
      <c r="A518" s="62">
        <v>507</v>
      </c>
      <c r="B518" s="50">
        <v>707</v>
      </c>
      <c r="C518" s="2" t="s">
        <v>599</v>
      </c>
      <c r="D518" s="2"/>
      <c r="E518" s="84" t="s">
        <v>602</v>
      </c>
      <c r="F518" s="135">
        <f>F519</f>
        <v>260</v>
      </c>
      <c r="G518" s="150">
        <f>G519</f>
        <v>260</v>
      </c>
      <c r="H518" s="143">
        <f t="shared" si="18"/>
        <v>100</v>
      </c>
      <c r="L518" s="31"/>
    </row>
    <row r="519" spans="1:12" ht="15.5" x14ac:dyDescent="0.35">
      <c r="A519" s="62">
        <v>508</v>
      </c>
      <c r="B519" s="51">
        <v>707</v>
      </c>
      <c r="C519" s="4" t="s">
        <v>599</v>
      </c>
      <c r="D519" s="4" t="s">
        <v>90</v>
      </c>
      <c r="E519" s="83" t="s">
        <v>91</v>
      </c>
      <c r="F519" s="136">
        <v>260</v>
      </c>
      <c r="G519" s="151">
        <v>260</v>
      </c>
      <c r="H519" s="144">
        <f t="shared" si="18"/>
        <v>100</v>
      </c>
      <c r="L519" s="31"/>
    </row>
    <row r="520" spans="1:12" ht="15.5" x14ac:dyDescent="0.35">
      <c r="A520" s="62">
        <v>509</v>
      </c>
      <c r="B520" s="51">
        <v>707</v>
      </c>
      <c r="C520" s="2" t="s">
        <v>189</v>
      </c>
      <c r="D520" s="2"/>
      <c r="E520" s="77" t="s">
        <v>156</v>
      </c>
      <c r="F520" s="135">
        <f>F521+F523</f>
        <v>438</v>
      </c>
      <c r="G520" s="150">
        <f>G521+G523</f>
        <v>438</v>
      </c>
      <c r="H520" s="143">
        <f t="shared" si="18"/>
        <v>100</v>
      </c>
      <c r="L520" s="31"/>
    </row>
    <row r="521" spans="1:12" ht="39" x14ac:dyDescent="0.35">
      <c r="A521" s="62">
        <v>510</v>
      </c>
      <c r="B521" s="50">
        <v>707</v>
      </c>
      <c r="C521" s="2" t="s">
        <v>834</v>
      </c>
      <c r="D521" s="4"/>
      <c r="E521" s="77" t="s">
        <v>835</v>
      </c>
      <c r="F521" s="135">
        <f>F522</f>
        <v>375</v>
      </c>
      <c r="G521" s="150">
        <f>G522</f>
        <v>375</v>
      </c>
      <c r="H521" s="143">
        <f t="shared" si="18"/>
        <v>100</v>
      </c>
      <c r="L521" s="31"/>
    </row>
    <row r="522" spans="1:12" ht="15.5" x14ac:dyDescent="0.35">
      <c r="A522" s="62">
        <v>511</v>
      </c>
      <c r="B522" s="51">
        <v>707</v>
      </c>
      <c r="C522" s="4" t="s">
        <v>834</v>
      </c>
      <c r="D522" s="4" t="s">
        <v>90</v>
      </c>
      <c r="E522" s="83" t="s">
        <v>91</v>
      </c>
      <c r="F522" s="136">
        <v>375</v>
      </c>
      <c r="G522" s="151">
        <v>375</v>
      </c>
      <c r="H522" s="144">
        <f t="shared" si="18"/>
        <v>100</v>
      </c>
      <c r="L522" s="31"/>
    </row>
    <row r="523" spans="1:12" ht="52" x14ac:dyDescent="0.35">
      <c r="A523" s="62">
        <v>512</v>
      </c>
      <c r="B523" s="50">
        <v>707</v>
      </c>
      <c r="C523" s="137" t="s">
        <v>729</v>
      </c>
      <c r="D523" s="2"/>
      <c r="E523" s="84" t="s">
        <v>734</v>
      </c>
      <c r="F523" s="135">
        <f>F524</f>
        <v>63</v>
      </c>
      <c r="G523" s="150">
        <f>G524</f>
        <v>63</v>
      </c>
      <c r="H523" s="143">
        <f t="shared" si="18"/>
        <v>100</v>
      </c>
      <c r="L523" s="31"/>
    </row>
    <row r="524" spans="1:12" ht="15.5" x14ac:dyDescent="0.35">
      <c r="A524" s="62">
        <v>513</v>
      </c>
      <c r="B524" s="51">
        <v>707</v>
      </c>
      <c r="C524" s="138" t="s">
        <v>729</v>
      </c>
      <c r="D524" s="4" t="s">
        <v>90</v>
      </c>
      <c r="E524" s="83" t="s">
        <v>91</v>
      </c>
      <c r="F524" s="139">
        <v>63</v>
      </c>
      <c r="G524" s="152">
        <v>63</v>
      </c>
      <c r="H524" s="144">
        <f t="shared" si="18"/>
        <v>100</v>
      </c>
      <c r="L524" s="31"/>
    </row>
    <row r="525" spans="1:12" ht="15.5" x14ac:dyDescent="0.35">
      <c r="A525" s="62">
        <v>514</v>
      </c>
      <c r="B525" s="50">
        <v>709</v>
      </c>
      <c r="C525" s="2"/>
      <c r="D525" s="2"/>
      <c r="E525" s="77" t="s">
        <v>22</v>
      </c>
      <c r="F525" s="135">
        <f>F526+F566+F573+F579</f>
        <v>75804.800000000003</v>
      </c>
      <c r="G525" s="150">
        <f>G526+G566+G573+G579</f>
        <v>74099.435289999994</v>
      </c>
      <c r="H525" s="143">
        <f t="shared" ref="H525:H588" si="19">G525/F525*100</f>
        <v>97.750320942737119</v>
      </c>
      <c r="L525" s="31"/>
    </row>
    <row r="526" spans="1:12" ht="39" x14ac:dyDescent="0.35">
      <c r="A526" s="62">
        <v>515</v>
      </c>
      <c r="B526" s="50">
        <v>709</v>
      </c>
      <c r="C526" s="2" t="s">
        <v>279</v>
      </c>
      <c r="D526" s="2"/>
      <c r="E526" s="84" t="s">
        <v>742</v>
      </c>
      <c r="F526" s="135">
        <f>F555+F530+F542+F527</f>
        <v>74427.5</v>
      </c>
      <c r="G526" s="150">
        <f>G555+G530+G542+G527</f>
        <v>72722.073089999991</v>
      </c>
      <c r="H526" s="143">
        <f t="shared" si="19"/>
        <v>97.708606482818837</v>
      </c>
      <c r="L526" s="31"/>
    </row>
    <row r="527" spans="1:12" ht="26" x14ac:dyDescent="0.35">
      <c r="A527" s="62">
        <v>516</v>
      </c>
      <c r="B527" s="50">
        <v>709</v>
      </c>
      <c r="C527" s="2" t="s">
        <v>285</v>
      </c>
      <c r="D527" s="2"/>
      <c r="E527" s="84" t="s">
        <v>122</v>
      </c>
      <c r="F527" s="135">
        <f>F528</f>
        <v>3724.2</v>
      </c>
      <c r="G527" s="150">
        <f>G528</f>
        <v>3724.2069499999998</v>
      </c>
      <c r="H527" s="143">
        <f t="shared" si="19"/>
        <v>100.00018661726008</v>
      </c>
      <c r="L527" s="31"/>
    </row>
    <row r="528" spans="1:12" ht="52" x14ac:dyDescent="0.35">
      <c r="A528" s="62">
        <v>517</v>
      </c>
      <c r="B528" s="50">
        <v>709</v>
      </c>
      <c r="C528" s="2" t="s">
        <v>693</v>
      </c>
      <c r="D528" s="2"/>
      <c r="E528" s="84" t="s">
        <v>680</v>
      </c>
      <c r="F528" s="135">
        <f>F529</f>
        <v>3724.2</v>
      </c>
      <c r="G528" s="150">
        <f>G529</f>
        <v>3724.2069499999998</v>
      </c>
      <c r="H528" s="143">
        <f t="shared" si="19"/>
        <v>100.00018661726008</v>
      </c>
      <c r="L528" s="31"/>
    </row>
    <row r="529" spans="1:12" ht="15.5" x14ac:dyDescent="0.35">
      <c r="A529" s="62">
        <v>518</v>
      </c>
      <c r="B529" s="51">
        <v>709</v>
      </c>
      <c r="C529" s="4" t="s">
        <v>693</v>
      </c>
      <c r="D529" s="4" t="s">
        <v>90</v>
      </c>
      <c r="E529" s="83" t="s">
        <v>91</v>
      </c>
      <c r="F529" s="139">
        <v>3724.2</v>
      </c>
      <c r="G529" s="152">
        <v>3724.2069499999998</v>
      </c>
      <c r="H529" s="144">
        <f t="shared" si="19"/>
        <v>100.00018661726008</v>
      </c>
      <c r="L529" s="31"/>
    </row>
    <row r="530" spans="1:12" ht="39" x14ac:dyDescent="0.35">
      <c r="A530" s="62">
        <v>519</v>
      </c>
      <c r="B530" s="50">
        <v>709</v>
      </c>
      <c r="C530" s="30" t="s">
        <v>290</v>
      </c>
      <c r="D530" s="2"/>
      <c r="E530" s="84" t="s">
        <v>127</v>
      </c>
      <c r="F530" s="135">
        <f>F533+F536+F540+F531+F538</f>
        <v>27183.899999999998</v>
      </c>
      <c r="G530" s="150">
        <f>G533+G536+G540+G531+G538</f>
        <v>27144.696499999995</v>
      </c>
      <c r="H530" s="143">
        <f t="shared" si="19"/>
        <v>99.85578412221939</v>
      </c>
      <c r="L530" s="31"/>
    </row>
    <row r="531" spans="1:12" ht="15.5" x14ac:dyDescent="0.35">
      <c r="A531" s="62">
        <v>520</v>
      </c>
      <c r="B531" s="50">
        <v>709</v>
      </c>
      <c r="C531" s="30" t="s">
        <v>291</v>
      </c>
      <c r="D531" s="2"/>
      <c r="E531" s="77" t="s">
        <v>129</v>
      </c>
      <c r="F531" s="135">
        <f>F532</f>
        <v>5740</v>
      </c>
      <c r="G531" s="150">
        <f>G532</f>
        <v>5700.9</v>
      </c>
      <c r="H531" s="143">
        <f t="shared" si="19"/>
        <v>99.318815331010441</v>
      </c>
      <c r="L531" s="31"/>
    </row>
    <row r="532" spans="1:12" ht="15.5" x14ac:dyDescent="0.35">
      <c r="A532" s="62">
        <v>521</v>
      </c>
      <c r="B532" s="51">
        <v>709</v>
      </c>
      <c r="C532" s="48" t="s">
        <v>291</v>
      </c>
      <c r="D532" s="4" t="s">
        <v>90</v>
      </c>
      <c r="E532" s="83" t="s">
        <v>91</v>
      </c>
      <c r="F532" s="136">
        <v>5740</v>
      </c>
      <c r="G532" s="151">
        <v>5700.9</v>
      </c>
      <c r="H532" s="144">
        <f t="shared" si="19"/>
        <v>99.318815331010441</v>
      </c>
      <c r="L532" s="31"/>
    </row>
    <row r="533" spans="1:12" ht="78" x14ac:dyDescent="0.35">
      <c r="A533" s="62">
        <v>522</v>
      </c>
      <c r="B533" s="50">
        <v>709</v>
      </c>
      <c r="C533" s="2" t="s">
        <v>379</v>
      </c>
      <c r="D533" s="4"/>
      <c r="E533" s="77" t="s">
        <v>530</v>
      </c>
      <c r="F533" s="135">
        <f>F534+F535</f>
        <v>1178.3</v>
      </c>
      <c r="G533" s="150">
        <f>G534+G535</f>
        <v>1178.3</v>
      </c>
      <c r="H533" s="143">
        <f t="shared" si="19"/>
        <v>100</v>
      </c>
      <c r="L533" s="31"/>
    </row>
    <row r="534" spans="1:12" ht="26" x14ac:dyDescent="0.35">
      <c r="A534" s="62">
        <v>523</v>
      </c>
      <c r="B534" s="51">
        <v>709</v>
      </c>
      <c r="C534" s="4" t="s">
        <v>379</v>
      </c>
      <c r="D534" s="4" t="s">
        <v>78</v>
      </c>
      <c r="E534" s="83" t="s">
        <v>77</v>
      </c>
      <c r="F534" s="139">
        <v>66.748000000000005</v>
      </c>
      <c r="G534" s="152">
        <v>66.748000000000005</v>
      </c>
      <c r="H534" s="144">
        <f t="shared" si="19"/>
        <v>100</v>
      </c>
      <c r="L534" s="31"/>
    </row>
    <row r="535" spans="1:12" ht="15.5" x14ac:dyDescent="0.35">
      <c r="A535" s="62">
        <v>524</v>
      </c>
      <c r="B535" s="51">
        <v>709</v>
      </c>
      <c r="C535" s="4" t="s">
        <v>379</v>
      </c>
      <c r="D535" s="4" t="s">
        <v>90</v>
      </c>
      <c r="E535" s="83" t="s">
        <v>91</v>
      </c>
      <c r="F535" s="139">
        <v>1111.5519999999999</v>
      </c>
      <c r="G535" s="152">
        <v>1111.5519999999999</v>
      </c>
      <c r="H535" s="144">
        <f t="shared" si="19"/>
        <v>100</v>
      </c>
      <c r="L535" s="31"/>
    </row>
    <row r="536" spans="1:12" ht="39" x14ac:dyDescent="0.35">
      <c r="A536" s="62">
        <v>525</v>
      </c>
      <c r="B536" s="50">
        <v>709</v>
      </c>
      <c r="C536" s="2" t="s">
        <v>206</v>
      </c>
      <c r="D536" s="4"/>
      <c r="E536" s="77" t="s">
        <v>529</v>
      </c>
      <c r="F536" s="135">
        <f>F537</f>
        <v>9784.4</v>
      </c>
      <c r="G536" s="150">
        <f>G537</f>
        <v>9784.4</v>
      </c>
      <c r="H536" s="143">
        <f t="shared" si="19"/>
        <v>100</v>
      </c>
      <c r="L536" s="31"/>
    </row>
    <row r="537" spans="1:12" ht="15.5" x14ac:dyDescent="0.35">
      <c r="A537" s="62">
        <v>526</v>
      </c>
      <c r="B537" s="51">
        <v>709</v>
      </c>
      <c r="C537" s="4" t="s">
        <v>206</v>
      </c>
      <c r="D537" s="4" t="s">
        <v>90</v>
      </c>
      <c r="E537" s="83" t="s">
        <v>91</v>
      </c>
      <c r="F537" s="139">
        <v>9784.4</v>
      </c>
      <c r="G537" s="152">
        <v>9784.4</v>
      </c>
      <c r="H537" s="144">
        <f t="shared" si="19"/>
        <v>100</v>
      </c>
      <c r="L537" s="31"/>
    </row>
    <row r="538" spans="1:12" ht="39" x14ac:dyDescent="0.35">
      <c r="A538" s="62">
        <v>527</v>
      </c>
      <c r="B538" s="50">
        <v>709</v>
      </c>
      <c r="C538" s="2" t="s">
        <v>683</v>
      </c>
      <c r="D538" s="4"/>
      <c r="E538" s="77" t="s">
        <v>684</v>
      </c>
      <c r="F538" s="135">
        <f>F539</f>
        <v>2375.6999999999998</v>
      </c>
      <c r="G538" s="150">
        <f>G539</f>
        <v>2375.62</v>
      </c>
      <c r="H538" s="143">
        <f t="shared" si="19"/>
        <v>99.996632571452622</v>
      </c>
      <c r="L538" s="31"/>
    </row>
    <row r="539" spans="1:12" ht="15.5" x14ac:dyDescent="0.35">
      <c r="A539" s="62">
        <v>528</v>
      </c>
      <c r="B539" s="51">
        <v>709</v>
      </c>
      <c r="C539" s="4" t="s">
        <v>683</v>
      </c>
      <c r="D539" s="4" t="s">
        <v>90</v>
      </c>
      <c r="E539" s="83" t="s">
        <v>91</v>
      </c>
      <c r="F539" s="139">
        <v>2375.6999999999998</v>
      </c>
      <c r="G539" s="152">
        <v>2375.62</v>
      </c>
      <c r="H539" s="144">
        <f t="shared" si="19"/>
        <v>99.996632571452622</v>
      </c>
      <c r="L539" s="31"/>
    </row>
    <row r="540" spans="1:12" ht="52" x14ac:dyDescent="0.35">
      <c r="A540" s="62">
        <v>529</v>
      </c>
      <c r="B540" s="79">
        <v>709</v>
      </c>
      <c r="C540" s="74" t="s">
        <v>609</v>
      </c>
      <c r="D540" s="10"/>
      <c r="E540" s="84" t="s">
        <v>662</v>
      </c>
      <c r="F540" s="135">
        <f>F541</f>
        <v>8105.5</v>
      </c>
      <c r="G540" s="150">
        <f>G541</f>
        <v>8105.4764999999998</v>
      </c>
      <c r="H540" s="143">
        <f t="shared" si="19"/>
        <v>99.999710073406945</v>
      </c>
      <c r="L540" s="31"/>
    </row>
    <row r="541" spans="1:12" ht="15.5" x14ac:dyDescent="0.35">
      <c r="A541" s="62">
        <v>530</v>
      </c>
      <c r="B541" s="80">
        <v>709</v>
      </c>
      <c r="C541" s="12" t="s">
        <v>609</v>
      </c>
      <c r="D541" s="4" t="s">
        <v>90</v>
      </c>
      <c r="E541" s="83" t="s">
        <v>91</v>
      </c>
      <c r="F541" s="136">
        <v>8105.5</v>
      </c>
      <c r="G541" s="151">
        <v>8105.4764999999998</v>
      </c>
      <c r="H541" s="144">
        <f t="shared" si="19"/>
        <v>99.999710073406945</v>
      </c>
      <c r="L541" s="31"/>
    </row>
    <row r="542" spans="1:12" ht="39" x14ac:dyDescent="0.35">
      <c r="A542" s="62">
        <v>531</v>
      </c>
      <c r="B542" s="50">
        <v>709</v>
      </c>
      <c r="C542" s="2" t="s">
        <v>283</v>
      </c>
      <c r="D542" s="2"/>
      <c r="E542" s="84" t="s">
        <v>186</v>
      </c>
      <c r="F542" s="135">
        <f>F549+F547+F551+F553+F545+F543</f>
        <v>18129.300000000003</v>
      </c>
      <c r="G542" s="150">
        <f>G549+G547+G551+G553+G545+G543</f>
        <v>18032.402690000003</v>
      </c>
      <c r="H542" s="143">
        <f t="shared" si="19"/>
        <v>99.465520952270637</v>
      </c>
      <c r="L542" s="31"/>
    </row>
    <row r="543" spans="1:12" ht="39" x14ac:dyDescent="0.35">
      <c r="A543" s="62">
        <v>532</v>
      </c>
      <c r="B543" s="50">
        <v>709</v>
      </c>
      <c r="C543" s="30" t="s">
        <v>284</v>
      </c>
      <c r="D543" s="30"/>
      <c r="E543" s="77" t="s">
        <v>810</v>
      </c>
      <c r="F543" s="135">
        <f>F544</f>
        <v>1168.4000000000001</v>
      </c>
      <c r="G543" s="150">
        <f>G544</f>
        <v>1168.4000000000001</v>
      </c>
      <c r="H543" s="143">
        <f t="shared" si="19"/>
        <v>100</v>
      </c>
      <c r="L543" s="31"/>
    </row>
    <row r="544" spans="1:12" ht="15.5" x14ac:dyDescent="0.35">
      <c r="A544" s="62">
        <v>533</v>
      </c>
      <c r="B544" s="51">
        <v>709</v>
      </c>
      <c r="C544" s="48" t="s">
        <v>284</v>
      </c>
      <c r="D544" s="4" t="s">
        <v>90</v>
      </c>
      <c r="E544" s="83" t="s">
        <v>91</v>
      </c>
      <c r="F544" s="136">
        <v>1168.4000000000001</v>
      </c>
      <c r="G544" s="151">
        <v>1168.4000000000001</v>
      </c>
      <c r="H544" s="144">
        <f t="shared" si="19"/>
        <v>100</v>
      </c>
      <c r="L544" s="31"/>
    </row>
    <row r="545" spans="1:12" ht="15.5" x14ac:dyDescent="0.35">
      <c r="A545" s="62">
        <v>534</v>
      </c>
      <c r="B545" s="50">
        <v>709</v>
      </c>
      <c r="C545" s="30" t="s">
        <v>544</v>
      </c>
      <c r="D545" s="2"/>
      <c r="E545" s="77" t="s">
        <v>545</v>
      </c>
      <c r="F545" s="135">
        <f>F546</f>
        <v>10569.6</v>
      </c>
      <c r="G545" s="150">
        <f>G546</f>
        <v>10521.184800000001</v>
      </c>
      <c r="H545" s="143">
        <f t="shared" si="19"/>
        <v>99.541939146230703</v>
      </c>
      <c r="L545" s="31"/>
    </row>
    <row r="546" spans="1:12" ht="15.5" x14ac:dyDescent="0.35">
      <c r="A546" s="62">
        <v>535</v>
      </c>
      <c r="B546" s="51">
        <v>709</v>
      </c>
      <c r="C546" s="48" t="s">
        <v>544</v>
      </c>
      <c r="D546" s="4" t="s">
        <v>90</v>
      </c>
      <c r="E546" s="83" t="s">
        <v>91</v>
      </c>
      <c r="F546" s="136">
        <f>11738-1168.4</f>
        <v>10569.6</v>
      </c>
      <c r="G546" s="151">
        <v>10521.184800000001</v>
      </c>
      <c r="H546" s="144">
        <f t="shared" si="19"/>
        <v>99.541939146230703</v>
      </c>
      <c r="L546" s="31"/>
    </row>
    <row r="547" spans="1:12" ht="26" x14ac:dyDescent="0.35">
      <c r="A547" s="62">
        <v>536</v>
      </c>
      <c r="B547" s="50">
        <v>709</v>
      </c>
      <c r="C547" s="2" t="s">
        <v>589</v>
      </c>
      <c r="D547" s="4"/>
      <c r="E547" s="84" t="s">
        <v>588</v>
      </c>
      <c r="F547" s="135">
        <f>F548</f>
        <v>2697.2</v>
      </c>
      <c r="G547" s="150">
        <f>G548</f>
        <v>2679.9813899999999</v>
      </c>
      <c r="H547" s="143">
        <f t="shared" si="19"/>
        <v>99.361611671362908</v>
      </c>
      <c r="L547" s="31"/>
    </row>
    <row r="548" spans="1:12" ht="15.5" x14ac:dyDescent="0.35">
      <c r="A548" s="62">
        <v>537</v>
      </c>
      <c r="B548" s="51">
        <v>709</v>
      </c>
      <c r="C548" s="4" t="s">
        <v>589</v>
      </c>
      <c r="D548" s="4" t="s">
        <v>90</v>
      </c>
      <c r="E548" s="85" t="s">
        <v>91</v>
      </c>
      <c r="F548" s="139">
        <v>2697.2</v>
      </c>
      <c r="G548" s="152">
        <v>2679.9813899999999</v>
      </c>
      <c r="H548" s="144">
        <f t="shared" si="19"/>
        <v>99.361611671362908</v>
      </c>
      <c r="L548" s="31"/>
    </row>
    <row r="549" spans="1:12" ht="26" x14ac:dyDescent="0.35">
      <c r="A549" s="62">
        <v>538</v>
      </c>
      <c r="B549" s="50">
        <v>709</v>
      </c>
      <c r="C549" s="30" t="s">
        <v>573</v>
      </c>
      <c r="D549" s="2"/>
      <c r="E549" s="84" t="s">
        <v>574</v>
      </c>
      <c r="F549" s="135">
        <f>F550</f>
        <v>658.2</v>
      </c>
      <c r="G549" s="150">
        <f>G550</f>
        <v>650.61717999999996</v>
      </c>
      <c r="H549" s="143">
        <f t="shared" si="19"/>
        <v>98.847945913096311</v>
      </c>
      <c r="L549" s="31"/>
    </row>
    <row r="550" spans="1:12" ht="15.5" x14ac:dyDescent="0.35">
      <c r="A550" s="62">
        <v>539</v>
      </c>
      <c r="B550" s="51">
        <v>709</v>
      </c>
      <c r="C550" s="48" t="s">
        <v>573</v>
      </c>
      <c r="D550" s="4" t="s">
        <v>90</v>
      </c>
      <c r="E550" s="83" t="s">
        <v>91</v>
      </c>
      <c r="F550" s="139">
        <v>658.2</v>
      </c>
      <c r="G550" s="152">
        <v>650.61717999999996</v>
      </c>
      <c r="H550" s="144">
        <f t="shared" si="19"/>
        <v>98.847945913096311</v>
      </c>
      <c r="L550" s="31"/>
    </row>
    <row r="551" spans="1:12" ht="39" x14ac:dyDescent="0.35">
      <c r="A551" s="62">
        <v>540</v>
      </c>
      <c r="B551" s="50">
        <v>709</v>
      </c>
      <c r="C551" s="2" t="s">
        <v>590</v>
      </c>
      <c r="D551" s="4"/>
      <c r="E551" s="84" t="s">
        <v>600</v>
      </c>
      <c r="F551" s="135">
        <f>F552</f>
        <v>2206.8000000000002</v>
      </c>
      <c r="G551" s="150">
        <f>G552</f>
        <v>2192.7120399999999</v>
      </c>
      <c r="H551" s="143">
        <f t="shared" si="19"/>
        <v>99.361611382997992</v>
      </c>
      <c r="L551" s="31"/>
    </row>
    <row r="552" spans="1:12" ht="15.5" x14ac:dyDescent="0.35">
      <c r="A552" s="62">
        <v>541</v>
      </c>
      <c r="B552" s="51">
        <v>709</v>
      </c>
      <c r="C552" s="4" t="s">
        <v>590</v>
      </c>
      <c r="D552" s="4" t="s">
        <v>90</v>
      </c>
      <c r="E552" s="85" t="s">
        <v>91</v>
      </c>
      <c r="F552" s="136">
        <v>2206.8000000000002</v>
      </c>
      <c r="G552" s="151">
        <v>2192.7120399999999</v>
      </c>
      <c r="H552" s="144">
        <f t="shared" si="19"/>
        <v>99.361611382997992</v>
      </c>
      <c r="L552" s="31"/>
    </row>
    <row r="553" spans="1:12" ht="39" x14ac:dyDescent="0.35">
      <c r="A553" s="62">
        <v>542</v>
      </c>
      <c r="B553" s="50">
        <v>709</v>
      </c>
      <c r="C553" s="30" t="s">
        <v>598</v>
      </c>
      <c r="D553" s="2"/>
      <c r="E553" s="84" t="s">
        <v>601</v>
      </c>
      <c r="F553" s="135">
        <f>F554</f>
        <v>829.1</v>
      </c>
      <c r="G553" s="150">
        <f>G554</f>
        <v>819.50728000000004</v>
      </c>
      <c r="H553" s="143">
        <f t="shared" si="19"/>
        <v>98.842996019780486</v>
      </c>
      <c r="L553" s="31"/>
    </row>
    <row r="554" spans="1:12" ht="15.5" x14ac:dyDescent="0.35">
      <c r="A554" s="62">
        <v>543</v>
      </c>
      <c r="B554" s="51">
        <v>709</v>
      </c>
      <c r="C554" s="48" t="s">
        <v>598</v>
      </c>
      <c r="D554" s="4" t="s">
        <v>90</v>
      </c>
      <c r="E554" s="83" t="s">
        <v>91</v>
      </c>
      <c r="F554" s="136">
        <v>829.1</v>
      </c>
      <c r="G554" s="151">
        <v>819.50728000000004</v>
      </c>
      <c r="H554" s="144">
        <f t="shared" si="19"/>
        <v>98.842996019780486</v>
      </c>
      <c r="L554" s="31"/>
    </row>
    <row r="555" spans="1:12" ht="39" x14ac:dyDescent="0.35">
      <c r="A555" s="62">
        <v>544</v>
      </c>
      <c r="B555" s="50">
        <v>709</v>
      </c>
      <c r="C555" s="2" t="s">
        <v>296</v>
      </c>
      <c r="D555" s="2"/>
      <c r="E555" s="84" t="s">
        <v>750</v>
      </c>
      <c r="F555" s="135">
        <f>F556+F559+F562</f>
        <v>25390.1</v>
      </c>
      <c r="G555" s="150">
        <f>G556+G559+G562</f>
        <v>23820.766950000005</v>
      </c>
      <c r="H555" s="143">
        <f t="shared" si="19"/>
        <v>93.81911433984115</v>
      </c>
      <c r="L555" s="31"/>
    </row>
    <row r="556" spans="1:12" ht="26" x14ac:dyDescent="0.35">
      <c r="A556" s="62">
        <v>545</v>
      </c>
      <c r="B556" s="50">
        <v>709</v>
      </c>
      <c r="C556" s="2" t="s">
        <v>321</v>
      </c>
      <c r="D556" s="2"/>
      <c r="E556" s="84" t="s">
        <v>109</v>
      </c>
      <c r="F556" s="135">
        <f>F557+F558</f>
        <v>3978.9</v>
      </c>
      <c r="G556" s="150">
        <f>G557+G558</f>
        <v>3931.2159500000002</v>
      </c>
      <c r="H556" s="143">
        <f t="shared" si="19"/>
        <v>98.801577069039183</v>
      </c>
      <c r="L556" s="31"/>
    </row>
    <row r="557" spans="1:12" ht="15.5" x14ac:dyDescent="0.35">
      <c r="A557" s="62">
        <v>546</v>
      </c>
      <c r="B557" s="51">
        <v>709</v>
      </c>
      <c r="C557" s="4" t="s">
        <v>321</v>
      </c>
      <c r="D557" s="4" t="s">
        <v>50</v>
      </c>
      <c r="E557" s="83" t="s">
        <v>81</v>
      </c>
      <c r="F557" s="136">
        <v>3785.5</v>
      </c>
      <c r="G557" s="151">
        <v>3766.5403700000002</v>
      </c>
      <c r="H557" s="144">
        <f t="shared" si="19"/>
        <v>99.499151234975571</v>
      </c>
      <c r="L557" s="31"/>
    </row>
    <row r="558" spans="1:12" ht="26" x14ac:dyDescent="0.35">
      <c r="A558" s="62">
        <v>547</v>
      </c>
      <c r="B558" s="51">
        <v>709</v>
      </c>
      <c r="C558" s="4" t="s">
        <v>321</v>
      </c>
      <c r="D558" s="4">
        <v>240</v>
      </c>
      <c r="E558" s="83" t="s">
        <v>77</v>
      </c>
      <c r="F558" s="136">
        <v>193.4</v>
      </c>
      <c r="G558" s="151">
        <v>164.67558</v>
      </c>
      <c r="H558" s="144">
        <f t="shared" si="19"/>
        <v>85.147662874870733</v>
      </c>
      <c r="L558" s="31"/>
    </row>
    <row r="559" spans="1:12" ht="39" x14ac:dyDescent="0.35">
      <c r="A559" s="62">
        <v>548</v>
      </c>
      <c r="B559" s="50">
        <v>709</v>
      </c>
      <c r="C559" s="2" t="s">
        <v>322</v>
      </c>
      <c r="D559" s="2"/>
      <c r="E559" s="77" t="s">
        <v>564</v>
      </c>
      <c r="F559" s="135">
        <f>F560+F561</f>
        <v>630.5</v>
      </c>
      <c r="G559" s="150">
        <f>G560+G561</f>
        <v>628.87958000000003</v>
      </c>
      <c r="H559" s="143">
        <f t="shared" si="19"/>
        <v>99.742994448850126</v>
      </c>
      <c r="L559" s="31"/>
    </row>
    <row r="560" spans="1:12" ht="26" x14ac:dyDescent="0.35">
      <c r="A560" s="62">
        <v>549</v>
      </c>
      <c r="B560" s="51">
        <v>709</v>
      </c>
      <c r="C560" s="4" t="s">
        <v>322</v>
      </c>
      <c r="D560" s="4">
        <v>240</v>
      </c>
      <c r="E560" s="83" t="s">
        <v>77</v>
      </c>
      <c r="F560" s="136">
        <v>603</v>
      </c>
      <c r="G560" s="151">
        <v>602.87958000000003</v>
      </c>
      <c r="H560" s="144">
        <f t="shared" si="19"/>
        <v>99.980029850746277</v>
      </c>
      <c r="L560" s="31"/>
    </row>
    <row r="561" spans="1:12" ht="15.5" x14ac:dyDescent="0.35">
      <c r="A561" s="62">
        <v>550</v>
      </c>
      <c r="B561" s="51">
        <v>709</v>
      </c>
      <c r="C561" s="4" t="s">
        <v>322</v>
      </c>
      <c r="D561" s="4" t="s">
        <v>709</v>
      </c>
      <c r="E561" s="83" t="s">
        <v>710</v>
      </c>
      <c r="F561" s="136">
        <v>27.5</v>
      </c>
      <c r="G561" s="151">
        <v>26</v>
      </c>
      <c r="H561" s="144">
        <f t="shared" si="19"/>
        <v>94.545454545454547</v>
      </c>
      <c r="L561" s="31"/>
    </row>
    <row r="562" spans="1:12" ht="15.5" x14ac:dyDescent="0.35">
      <c r="A562" s="62">
        <v>551</v>
      </c>
      <c r="B562" s="50">
        <v>709</v>
      </c>
      <c r="C562" s="2" t="s">
        <v>323</v>
      </c>
      <c r="D562" s="2"/>
      <c r="E562" s="77" t="s">
        <v>129</v>
      </c>
      <c r="F562" s="140">
        <f>F563+F564+F565</f>
        <v>20780.7</v>
      </c>
      <c r="G562" s="153">
        <f>G563+G564+G565</f>
        <v>19260.671420000002</v>
      </c>
      <c r="H562" s="143">
        <f t="shared" si="19"/>
        <v>92.685383168035727</v>
      </c>
      <c r="L562" s="31"/>
    </row>
    <row r="563" spans="1:12" ht="15.5" x14ac:dyDescent="0.35">
      <c r="A563" s="62">
        <v>552</v>
      </c>
      <c r="B563" s="51">
        <v>709</v>
      </c>
      <c r="C563" s="4" t="s">
        <v>323</v>
      </c>
      <c r="D563" s="4" t="s">
        <v>44</v>
      </c>
      <c r="E563" s="83" t="s">
        <v>45</v>
      </c>
      <c r="F563" s="136">
        <v>17851.5</v>
      </c>
      <c r="G563" s="151">
        <v>16669.625120000001</v>
      </c>
      <c r="H563" s="144">
        <f t="shared" si="19"/>
        <v>93.379408565106587</v>
      </c>
      <c r="L563" s="31"/>
    </row>
    <row r="564" spans="1:12" ht="26" x14ac:dyDescent="0.35">
      <c r="A564" s="62">
        <v>553</v>
      </c>
      <c r="B564" s="51">
        <v>709</v>
      </c>
      <c r="C564" s="4" t="s">
        <v>323</v>
      </c>
      <c r="D564" s="4">
        <v>240</v>
      </c>
      <c r="E564" s="83" t="s">
        <v>77</v>
      </c>
      <c r="F564" s="136">
        <v>2923.7</v>
      </c>
      <c r="G564" s="151">
        <v>2585.6011800000001</v>
      </c>
      <c r="H564" s="144">
        <f t="shared" si="19"/>
        <v>88.435926394636937</v>
      </c>
      <c r="L564" s="31"/>
    </row>
    <row r="565" spans="1:12" ht="26" x14ac:dyDescent="0.35">
      <c r="A565" s="62">
        <v>554</v>
      </c>
      <c r="B565" s="51">
        <v>709</v>
      </c>
      <c r="C565" s="4" t="s">
        <v>323</v>
      </c>
      <c r="D565" s="4" t="s">
        <v>48</v>
      </c>
      <c r="E565" s="83" t="s">
        <v>49</v>
      </c>
      <c r="F565" s="136">
        <v>5.5</v>
      </c>
      <c r="G565" s="151">
        <v>5.4451200000000002</v>
      </c>
      <c r="H565" s="144">
        <f t="shared" si="19"/>
        <v>99.002181818181825</v>
      </c>
      <c r="L565" s="31"/>
    </row>
    <row r="566" spans="1:12" ht="39" x14ac:dyDescent="0.35">
      <c r="A566" s="62">
        <v>555</v>
      </c>
      <c r="B566" s="79">
        <v>709</v>
      </c>
      <c r="C566" s="10" t="s">
        <v>297</v>
      </c>
      <c r="D566" s="2"/>
      <c r="E566" s="84" t="s">
        <v>752</v>
      </c>
      <c r="F566" s="135">
        <f>F567+F570</f>
        <v>50</v>
      </c>
      <c r="G566" s="150">
        <f>G567+G570</f>
        <v>50</v>
      </c>
      <c r="H566" s="143">
        <f t="shared" si="19"/>
        <v>100</v>
      </c>
      <c r="L566" s="31"/>
    </row>
    <row r="567" spans="1:12" ht="26" x14ac:dyDescent="0.35">
      <c r="A567" s="62">
        <v>556</v>
      </c>
      <c r="B567" s="79">
        <v>709</v>
      </c>
      <c r="C567" s="10" t="s">
        <v>298</v>
      </c>
      <c r="D567" s="2"/>
      <c r="E567" s="84" t="s">
        <v>170</v>
      </c>
      <c r="F567" s="135">
        <f>F568</f>
        <v>25</v>
      </c>
      <c r="G567" s="150">
        <f>G568</f>
        <v>25</v>
      </c>
      <c r="H567" s="143">
        <f t="shared" si="19"/>
        <v>100</v>
      </c>
      <c r="L567" s="31"/>
    </row>
    <row r="568" spans="1:12" ht="26" x14ac:dyDescent="0.35">
      <c r="A568" s="62">
        <v>557</v>
      </c>
      <c r="B568" s="79">
        <v>709</v>
      </c>
      <c r="C568" s="74" t="s">
        <v>561</v>
      </c>
      <c r="D568" s="2"/>
      <c r="E568" s="77" t="s">
        <v>171</v>
      </c>
      <c r="F568" s="135">
        <f>F569</f>
        <v>25</v>
      </c>
      <c r="G568" s="150">
        <f>G569</f>
        <v>25</v>
      </c>
      <c r="H568" s="143">
        <f t="shared" si="19"/>
        <v>100</v>
      </c>
      <c r="L568" s="31"/>
    </row>
    <row r="569" spans="1:12" ht="26" x14ac:dyDescent="0.35">
      <c r="A569" s="62">
        <v>558</v>
      </c>
      <c r="B569" s="80">
        <v>709</v>
      </c>
      <c r="C569" s="115" t="s">
        <v>561</v>
      </c>
      <c r="D569" s="4">
        <v>240</v>
      </c>
      <c r="E569" s="83" t="s">
        <v>77</v>
      </c>
      <c r="F569" s="136">
        <v>25</v>
      </c>
      <c r="G569" s="151">
        <v>25</v>
      </c>
      <c r="H569" s="144">
        <f t="shared" si="19"/>
        <v>100</v>
      </c>
      <c r="L569" s="31"/>
    </row>
    <row r="570" spans="1:12" ht="26" x14ac:dyDescent="0.35">
      <c r="A570" s="62">
        <v>559</v>
      </c>
      <c r="B570" s="79">
        <v>709</v>
      </c>
      <c r="C570" s="10" t="s">
        <v>300</v>
      </c>
      <c r="D570" s="2"/>
      <c r="E570" s="84" t="s">
        <v>562</v>
      </c>
      <c r="F570" s="135">
        <f>F571</f>
        <v>25</v>
      </c>
      <c r="G570" s="150">
        <f>G571</f>
        <v>25</v>
      </c>
      <c r="H570" s="143">
        <f t="shared" si="19"/>
        <v>100</v>
      </c>
      <c r="L570" s="31"/>
    </row>
    <row r="571" spans="1:12" ht="39" x14ac:dyDescent="0.35">
      <c r="A571" s="62">
        <v>560</v>
      </c>
      <c r="B571" s="79">
        <v>709</v>
      </c>
      <c r="C571" s="10" t="s">
        <v>301</v>
      </c>
      <c r="D571" s="2"/>
      <c r="E571" s="77" t="s">
        <v>173</v>
      </c>
      <c r="F571" s="135">
        <f>F572</f>
        <v>25</v>
      </c>
      <c r="G571" s="150">
        <f>G572</f>
        <v>25</v>
      </c>
      <c r="H571" s="143">
        <f t="shared" si="19"/>
        <v>100</v>
      </c>
      <c r="L571" s="31"/>
    </row>
    <row r="572" spans="1:12" ht="26" x14ac:dyDescent="0.35">
      <c r="A572" s="62">
        <v>561</v>
      </c>
      <c r="B572" s="80">
        <v>709</v>
      </c>
      <c r="C572" s="12" t="s">
        <v>301</v>
      </c>
      <c r="D572" s="4">
        <v>240</v>
      </c>
      <c r="E572" s="83" t="s">
        <v>77</v>
      </c>
      <c r="F572" s="136">
        <v>25</v>
      </c>
      <c r="G572" s="151">
        <v>25</v>
      </c>
      <c r="H572" s="144">
        <f t="shared" si="19"/>
        <v>100</v>
      </c>
      <c r="L572" s="31"/>
    </row>
    <row r="573" spans="1:12" ht="26" x14ac:dyDescent="0.35">
      <c r="A573" s="62">
        <v>562</v>
      </c>
      <c r="B573" s="50">
        <v>709</v>
      </c>
      <c r="C573" s="2" t="s">
        <v>234</v>
      </c>
      <c r="D573" s="2"/>
      <c r="E573" s="84" t="s">
        <v>746</v>
      </c>
      <c r="F573" s="135">
        <f>F574</f>
        <v>100</v>
      </c>
      <c r="G573" s="150">
        <f>G574</f>
        <v>100</v>
      </c>
      <c r="H573" s="143">
        <f t="shared" si="19"/>
        <v>100</v>
      </c>
      <c r="L573" s="31"/>
    </row>
    <row r="574" spans="1:12" ht="26" x14ac:dyDescent="0.35">
      <c r="A574" s="62">
        <v>563</v>
      </c>
      <c r="B574" s="50">
        <v>709</v>
      </c>
      <c r="C574" s="2" t="s">
        <v>269</v>
      </c>
      <c r="D574" s="2"/>
      <c r="E574" s="84" t="s">
        <v>138</v>
      </c>
      <c r="F574" s="135">
        <f>F575+F577</f>
        <v>100</v>
      </c>
      <c r="G574" s="150">
        <f>G575+G577</f>
        <v>100</v>
      </c>
      <c r="H574" s="143">
        <f t="shared" si="19"/>
        <v>100</v>
      </c>
      <c r="L574" s="31"/>
    </row>
    <row r="575" spans="1:12" ht="26" x14ac:dyDescent="0.35">
      <c r="A575" s="62">
        <v>564</v>
      </c>
      <c r="B575" s="50">
        <v>709</v>
      </c>
      <c r="C575" s="2" t="s">
        <v>425</v>
      </c>
      <c r="D575" s="2"/>
      <c r="E575" s="77" t="s">
        <v>184</v>
      </c>
      <c r="F575" s="135">
        <f>F576</f>
        <v>20</v>
      </c>
      <c r="G575" s="150">
        <f>G576</f>
        <v>20</v>
      </c>
      <c r="H575" s="143">
        <f t="shared" si="19"/>
        <v>100</v>
      </c>
      <c r="L575" s="31"/>
    </row>
    <row r="576" spans="1:12" ht="26" x14ac:dyDescent="0.35">
      <c r="A576" s="62">
        <v>565</v>
      </c>
      <c r="B576" s="51">
        <v>709</v>
      </c>
      <c r="C576" s="4" t="s">
        <v>425</v>
      </c>
      <c r="D576" s="4" t="s">
        <v>78</v>
      </c>
      <c r="E576" s="83" t="s">
        <v>77</v>
      </c>
      <c r="F576" s="136">
        <v>20</v>
      </c>
      <c r="G576" s="151">
        <v>20</v>
      </c>
      <c r="H576" s="144">
        <f t="shared" si="19"/>
        <v>100</v>
      </c>
      <c r="L576" s="31"/>
    </row>
    <row r="577" spans="1:12" ht="15.5" x14ac:dyDescent="0.35">
      <c r="A577" s="62">
        <v>566</v>
      </c>
      <c r="B577" s="50">
        <v>709</v>
      </c>
      <c r="C577" s="2" t="s">
        <v>426</v>
      </c>
      <c r="D577" s="2"/>
      <c r="E577" s="77" t="s">
        <v>358</v>
      </c>
      <c r="F577" s="135">
        <f>F578</f>
        <v>80</v>
      </c>
      <c r="G577" s="150">
        <f>G578</f>
        <v>80</v>
      </c>
      <c r="H577" s="143">
        <f t="shared" si="19"/>
        <v>100</v>
      </c>
      <c r="L577" s="31"/>
    </row>
    <row r="578" spans="1:12" ht="15.5" x14ac:dyDescent="0.35">
      <c r="A578" s="62">
        <v>567</v>
      </c>
      <c r="B578" s="51">
        <v>709</v>
      </c>
      <c r="C578" s="4" t="s">
        <v>426</v>
      </c>
      <c r="D578" s="4" t="s">
        <v>90</v>
      </c>
      <c r="E578" s="83" t="s">
        <v>91</v>
      </c>
      <c r="F578" s="136">
        <v>80</v>
      </c>
      <c r="G578" s="151">
        <v>80</v>
      </c>
      <c r="H578" s="144">
        <f t="shared" si="19"/>
        <v>100</v>
      </c>
      <c r="L578" s="31"/>
    </row>
    <row r="579" spans="1:12" ht="15.5" x14ac:dyDescent="0.35">
      <c r="A579" s="62">
        <v>568</v>
      </c>
      <c r="B579" s="50">
        <v>709</v>
      </c>
      <c r="C579" s="2" t="s">
        <v>189</v>
      </c>
      <c r="D579" s="2"/>
      <c r="E579" s="77" t="s">
        <v>156</v>
      </c>
      <c r="F579" s="135">
        <f>F580+F582+F586</f>
        <v>1227.3</v>
      </c>
      <c r="G579" s="150">
        <f>G580+G582+G586</f>
        <v>1227.3621999999998</v>
      </c>
      <c r="H579" s="143">
        <f t="shared" si="19"/>
        <v>100.00506803552511</v>
      </c>
      <c r="L579" s="31"/>
    </row>
    <row r="580" spans="1:12" ht="26" x14ac:dyDescent="0.35">
      <c r="A580" s="62">
        <v>569</v>
      </c>
      <c r="B580" s="50">
        <v>709</v>
      </c>
      <c r="C580" s="2" t="s">
        <v>836</v>
      </c>
      <c r="D580" s="4"/>
      <c r="E580" s="77" t="s">
        <v>837</v>
      </c>
      <c r="F580" s="135">
        <f>F581</f>
        <v>60</v>
      </c>
      <c r="G580" s="150">
        <f>G581</f>
        <v>60</v>
      </c>
      <c r="H580" s="143">
        <f t="shared" si="19"/>
        <v>100</v>
      </c>
      <c r="L580" s="31"/>
    </row>
    <row r="581" spans="1:12" ht="15.5" x14ac:dyDescent="0.35">
      <c r="A581" s="62">
        <v>570</v>
      </c>
      <c r="B581" s="51">
        <v>709</v>
      </c>
      <c r="C581" s="4" t="s">
        <v>836</v>
      </c>
      <c r="D581" s="4" t="s">
        <v>90</v>
      </c>
      <c r="E581" s="83" t="s">
        <v>91</v>
      </c>
      <c r="F581" s="136">
        <v>60</v>
      </c>
      <c r="G581" s="151">
        <v>60</v>
      </c>
      <c r="H581" s="144">
        <f t="shared" si="19"/>
        <v>100</v>
      </c>
      <c r="L581" s="31"/>
    </row>
    <row r="582" spans="1:12" ht="52" x14ac:dyDescent="0.35">
      <c r="A582" s="62">
        <v>571</v>
      </c>
      <c r="B582" s="50">
        <v>709</v>
      </c>
      <c r="C582" s="137" t="s">
        <v>729</v>
      </c>
      <c r="D582" s="2"/>
      <c r="E582" s="84" t="s">
        <v>734</v>
      </c>
      <c r="F582" s="135">
        <f>F583+F584+F585</f>
        <v>1146.3999999999999</v>
      </c>
      <c r="G582" s="150">
        <f>G583+G584+G585</f>
        <v>1146.3999999999999</v>
      </c>
      <c r="H582" s="143">
        <f t="shared" si="19"/>
        <v>100</v>
      </c>
      <c r="L582" s="31"/>
    </row>
    <row r="583" spans="1:12" ht="15.5" x14ac:dyDescent="0.35">
      <c r="A583" s="62">
        <v>572</v>
      </c>
      <c r="B583" s="51">
        <v>709</v>
      </c>
      <c r="C583" s="138" t="s">
        <v>729</v>
      </c>
      <c r="D583" s="4" t="s">
        <v>44</v>
      </c>
      <c r="E583" s="83" t="s">
        <v>45</v>
      </c>
      <c r="F583" s="139">
        <v>991.9</v>
      </c>
      <c r="G583" s="152">
        <v>991.9</v>
      </c>
      <c r="H583" s="144">
        <f t="shared" si="19"/>
        <v>100</v>
      </c>
      <c r="L583" s="31"/>
    </row>
    <row r="584" spans="1:12" ht="15.5" x14ac:dyDescent="0.35">
      <c r="A584" s="62">
        <v>573</v>
      </c>
      <c r="B584" s="51">
        <v>709</v>
      </c>
      <c r="C584" s="138" t="s">
        <v>729</v>
      </c>
      <c r="D584" s="4" t="s">
        <v>50</v>
      </c>
      <c r="E584" s="83" t="s">
        <v>81</v>
      </c>
      <c r="F584" s="139">
        <v>100.2</v>
      </c>
      <c r="G584" s="152">
        <v>100.2</v>
      </c>
      <c r="H584" s="144">
        <f t="shared" si="19"/>
        <v>100</v>
      </c>
      <c r="L584" s="31"/>
    </row>
    <row r="585" spans="1:12" ht="15.5" x14ac:dyDescent="0.35">
      <c r="A585" s="62">
        <v>574</v>
      </c>
      <c r="B585" s="51">
        <v>709</v>
      </c>
      <c r="C585" s="138" t="s">
        <v>729</v>
      </c>
      <c r="D585" s="4" t="s">
        <v>90</v>
      </c>
      <c r="E585" s="83" t="s">
        <v>91</v>
      </c>
      <c r="F585" s="139">
        <v>54.3</v>
      </c>
      <c r="G585" s="152">
        <v>54.3</v>
      </c>
      <c r="H585" s="144">
        <f t="shared" si="19"/>
        <v>100</v>
      </c>
      <c r="L585" s="31"/>
    </row>
    <row r="586" spans="1:12" ht="39" x14ac:dyDescent="0.35">
      <c r="A586" s="62">
        <v>575</v>
      </c>
      <c r="B586" s="50">
        <v>709</v>
      </c>
      <c r="C586" s="137" t="s">
        <v>728</v>
      </c>
      <c r="D586" s="2"/>
      <c r="E586" s="77" t="s">
        <v>733</v>
      </c>
      <c r="F586" s="135">
        <f>F587</f>
        <v>20.9</v>
      </c>
      <c r="G586" s="150">
        <f>G587</f>
        <v>20.962199999999999</v>
      </c>
      <c r="H586" s="143">
        <f t="shared" si="19"/>
        <v>100.29760765550239</v>
      </c>
      <c r="L586" s="31"/>
    </row>
    <row r="587" spans="1:12" ht="15.5" x14ac:dyDescent="0.35">
      <c r="A587" s="62">
        <v>576</v>
      </c>
      <c r="B587" s="51">
        <v>709</v>
      </c>
      <c r="C587" s="138" t="s">
        <v>728</v>
      </c>
      <c r="D587" s="4" t="s">
        <v>50</v>
      </c>
      <c r="E587" s="83" t="s">
        <v>81</v>
      </c>
      <c r="F587" s="139">
        <v>20.9</v>
      </c>
      <c r="G587" s="152">
        <v>20.962199999999999</v>
      </c>
      <c r="H587" s="144">
        <v>100</v>
      </c>
      <c r="L587" s="31"/>
    </row>
    <row r="588" spans="1:12" ht="15.5" x14ac:dyDescent="0.35">
      <c r="A588" s="62">
        <v>577</v>
      </c>
      <c r="B588" s="50">
        <v>800</v>
      </c>
      <c r="C588" s="2"/>
      <c r="D588" s="4"/>
      <c r="E588" s="82" t="s">
        <v>40</v>
      </c>
      <c r="F588" s="135">
        <f>F589+F637</f>
        <v>229475.99999999997</v>
      </c>
      <c r="G588" s="150">
        <f>G589+G637</f>
        <v>228355.68607999998</v>
      </c>
      <c r="H588" s="143">
        <f t="shared" si="19"/>
        <v>99.511794732346743</v>
      </c>
      <c r="L588" s="31"/>
    </row>
    <row r="589" spans="1:12" ht="15.5" x14ac:dyDescent="0.35">
      <c r="A589" s="62">
        <v>578</v>
      </c>
      <c r="B589" s="50">
        <v>801</v>
      </c>
      <c r="C589" s="2"/>
      <c r="D589" s="2"/>
      <c r="E589" s="77" t="s">
        <v>23</v>
      </c>
      <c r="F589" s="135">
        <f>F590+F624</f>
        <v>195612.79999999996</v>
      </c>
      <c r="G589" s="150">
        <f>G590+G624</f>
        <v>195072.92729999998</v>
      </c>
      <c r="H589" s="143">
        <f t="shared" ref="H589:H652" si="20">G589/F589*100</f>
        <v>99.724009522894221</v>
      </c>
      <c r="L589" s="31"/>
    </row>
    <row r="590" spans="1:12" ht="26" x14ac:dyDescent="0.35">
      <c r="A590" s="62">
        <v>579</v>
      </c>
      <c r="B590" s="50">
        <v>801</v>
      </c>
      <c r="C590" s="2" t="s">
        <v>209</v>
      </c>
      <c r="D590" s="2"/>
      <c r="E590" s="84" t="s">
        <v>596</v>
      </c>
      <c r="F590" s="135">
        <f>F591</f>
        <v>193910.39999999997</v>
      </c>
      <c r="G590" s="150">
        <f>G591</f>
        <v>193370.52729999999</v>
      </c>
      <c r="H590" s="143">
        <f t="shared" si="20"/>
        <v>99.721586516246688</v>
      </c>
      <c r="L590" s="31"/>
    </row>
    <row r="591" spans="1:12" ht="15.5" x14ac:dyDescent="0.35">
      <c r="A591" s="62">
        <v>580</v>
      </c>
      <c r="B591" s="50">
        <v>801</v>
      </c>
      <c r="C591" s="10" t="s">
        <v>208</v>
      </c>
      <c r="D591" s="2"/>
      <c r="E591" s="84" t="s">
        <v>105</v>
      </c>
      <c r="F591" s="135">
        <f>F592+F594+F596+F598+F614+F607+F605+F616+F618+F602+F622+F612+F620+F609</f>
        <v>193910.39999999997</v>
      </c>
      <c r="G591" s="150">
        <f>G592+G594+G596+G598+G614+G607+G605+G616+G618+G602+G622+G612+G620+G609</f>
        <v>193370.52729999999</v>
      </c>
      <c r="H591" s="143">
        <f t="shared" si="20"/>
        <v>99.721586516246688</v>
      </c>
      <c r="L591" s="31"/>
    </row>
    <row r="592" spans="1:12" ht="26" x14ac:dyDescent="0.35">
      <c r="A592" s="62">
        <v>581</v>
      </c>
      <c r="B592" s="1">
        <v>801</v>
      </c>
      <c r="C592" s="2" t="s">
        <v>641</v>
      </c>
      <c r="D592" s="2"/>
      <c r="E592" s="77" t="s">
        <v>152</v>
      </c>
      <c r="F592" s="135">
        <f>F593</f>
        <v>32687.200000000001</v>
      </c>
      <c r="G592" s="150">
        <f>G593</f>
        <v>32673.94947</v>
      </c>
      <c r="H592" s="143">
        <f t="shared" si="20"/>
        <v>99.959462633691473</v>
      </c>
      <c r="L592" s="31"/>
    </row>
    <row r="593" spans="1:12" ht="15.5" x14ac:dyDescent="0.35">
      <c r="A593" s="62">
        <v>582</v>
      </c>
      <c r="B593" s="51">
        <v>801</v>
      </c>
      <c r="C593" s="4" t="s">
        <v>641</v>
      </c>
      <c r="D593" s="4" t="s">
        <v>90</v>
      </c>
      <c r="E593" s="83" t="s">
        <v>91</v>
      </c>
      <c r="F593" s="136">
        <v>32687.200000000001</v>
      </c>
      <c r="G593" s="151">
        <v>32673.94947</v>
      </c>
      <c r="H593" s="144">
        <v>100</v>
      </c>
      <c r="L593" s="31"/>
    </row>
    <row r="594" spans="1:12" ht="39" x14ac:dyDescent="0.35">
      <c r="A594" s="62">
        <v>583</v>
      </c>
      <c r="B594" s="1">
        <v>801</v>
      </c>
      <c r="C594" s="2" t="s">
        <v>207</v>
      </c>
      <c r="D594" s="2"/>
      <c r="E594" s="77" t="s">
        <v>153</v>
      </c>
      <c r="F594" s="135">
        <f>F595</f>
        <v>29238.7</v>
      </c>
      <c r="G594" s="150">
        <f>G595</f>
        <v>29141.15454</v>
      </c>
      <c r="H594" s="143">
        <f t="shared" si="20"/>
        <v>99.666382363100965</v>
      </c>
      <c r="L594" s="31"/>
    </row>
    <row r="595" spans="1:12" ht="15.5" x14ac:dyDescent="0.35">
      <c r="A595" s="62">
        <v>584</v>
      </c>
      <c r="B595" s="51">
        <v>801</v>
      </c>
      <c r="C595" s="4" t="s">
        <v>207</v>
      </c>
      <c r="D595" s="4" t="s">
        <v>85</v>
      </c>
      <c r="E595" s="83" t="s">
        <v>86</v>
      </c>
      <c r="F595" s="136">
        <v>29238.7</v>
      </c>
      <c r="G595" s="151">
        <v>29141.15454</v>
      </c>
      <c r="H595" s="144">
        <f t="shared" si="20"/>
        <v>99.666382363100965</v>
      </c>
      <c r="L595" s="31"/>
    </row>
    <row r="596" spans="1:12" ht="26" x14ac:dyDescent="0.35">
      <c r="A596" s="62">
        <v>585</v>
      </c>
      <c r="B596" s="1">
        <v>801</v>
      </c>
      <c r="C596" s="2" t="s">
        <v>210</v>
      </c>
      <c r="D596" s="2"/>
      <c r="E596" s="77" t="s">
        <v>154</v>
      </c>
      <c r="F596" s="135">
        <f>F597</f>
        <v>107802.7</v>
      </c>
      <c r="G596" s="150">
        <f>G597</f>
        <v>107749.40776</v>
      </c>
      <c r="H596" s="143">
        <f t="shared" si="20"/>
        <v>99.950565022953981</v>
      </c>
      <c r="L596" s="31"/>
    </row>
    <row r="597" spans="1:12" ht="15.5" x14ac:dyDescent="0.35">
      <c r="A597" s="62">
        <v>586</v>
      </c>
      <c r="B597" s="51">
        <v>801</v>
      </c>
      <c r="C597" s="4" t="s">
        <v>210</v>
      </c>
      <c r="D597" s="4" t="s">
        <v>85</v>
      </c>
      <c r="E597" s="83" t="s">
        <v>86</v>
      </c>
      <c r="F597" s="136">
        <v>107802.7</v>
      </c>
      <c r="G597" s="151">
        <v>107749.40776</v>
      </c>
      <c r="H597" s="144">
        <f t="shared" si="20"/>
        <v>99.950565022953981</v>
      </c>
      <c r="L597" s="31"/>
    </row>
    <row r="598" spans="1:12" ht="15.5" x14ac:dyDescent="0.35">
      <c r="A598" s="62">
        <v>587</v>
      </c>
      <c r="B598" s="1">
        <v>801</v>
      </c>
      <c r="C598" s="2" t="s">
        <v>642</v>
      </c>
      <c r="D598" s="2"/>
      <c r="E598" s="77" t="s">
        <v>38</v>
      </c>
      <c r="F598" s="135">
        <f>F599+F600+F601</f>
        <v>1189.5999999999999</v>
      </c>
      <c r="G598" s="150">
        <f>G599+G600+G601</f>
        <v>1176.22558</v>
      </c>
      <c r="H598" s="143">
        <f t="shared" si="20"/>
        <v>98.875721250840627</v>
      </c>
      <c r="L598" s="31"/>
    </row>
    <row r="599" spans="1:12" ht="26" x14ac:dyDescent="0.35">
      <c r="A599" s="62">
        <v>588</v>
      </c>
      <c r="B599" s="51">
        <v>801</v>
      </c>
      <c r="C599" s="4" t="s">
        <v>642</v>
      </c>
      <c r="D599" s="4" t="s">
        <v>78</v>
      </c>
      <c r="E599" s="83" t="s">
        <v>77</v>
      </c>
      <c r="F599" s="136">
        <v>760</v>
      </c>
      <c r="G599" s="151">
        <v>746.65891999999997</v>
      </c>
      <c r="H599" s="144">
        <f t="shared" si="20"/>
        <v>98.244594736842103</v>
      </c>
      <c r="L599" s="31"/>
    </row>
    <row r="600" spans="1:12" ht="15.5" x14ac:dyDescent="0.35">
      <c r="A600" s="62">
        <v>589</v>
      </c>
      <c r="B600" s="51">
        <v>801</v>
      </c>
      <c r="C600" s="4" t="s">
        <v>642</v>
      </c>
      <c r="D600" s="4" t="s">
        <v>85</v>
      </c>
      <c r="E600" s="83" t="s">
        <v>86</v>
      </c>
      <c r="F600" s="136">
        <f>295+100-10.4</f>
        <v>384.6</v>
      </c>
      <c r="G600" s="151">
        <v>384.56666000000001</v>
      </c>
      <c r="H600" s="144">
        <f t="shared" si="20"/>
        <v>99.991331253250124</v>
      </c>
      <c r="L600" s="31"/>
    </row>
    <row r="601" spans="1:12" ht="15.5" x14ac:dyDescent="0.35">
      <c r="A601" s="62">
        <v>590</v>
      </c>
      <c r="B601" s="51">
        <v>801</v>
      </c>
      <c r="C601" s="4" t="s">
        <v>642</v>
      </c>
      <c r="D601" s="4" t="s">
        <v>90</v>
      </c>
      <c r="E601" s="83" t="s">
        <v>91</v>
      </c>
      <c r="F601" s="136">
        <f>45</f>
        <v>45</v>
      </c>
      <c r="G601" s="151">
        <v>45</v>
      </c>
      <c r="H601" s="144">
        <f t="shared" si="20"/>
        <v>100</v>
      </c>
      <c r="L601" s="31"/>
    </row>
    <row r="602" spans="1:12" ht="52" x14ac:dyDescent="0.35">
      <c r="A602" s="62">
        <v>591</v>
      </c>
      <c r="B602" s="1">
        <v>801</v>
      </c>
      <c r="C602" s="2" t="s">
        <v>212</v>
      </c>
      <c r="D602" s="4"/>
      <c r="E602" s="77" t="s">
        <v>375</v>
      </c>
      <c r="F602" s="135">
        <f>F603+F604</f>
        <v>5288.8</v>
      </c>
      <c r="G602" s="150">
        <f>G603+G604</f>
        <v>5120.2687900000001</v>
      </c>
      <c r="H602" s="143">
        <f t="shared" si="20"/>
        <v>96.813431969444864</v>
      </c>
      <c r="L602" s="31"/>
    </row>
    <row r="603" spans="1:12" ht="15.5" x14ac:dyDescent="0.35">
      <c r="A603" s="62">
        <v>592</v>
      </c>
      <c r="B603" s="51">
        <v>801</v>
      </c>
      <c r="C603" s="4" t="s">
        <v>212</v>
      </c>
      <c r="D603" s="4" t="s">
        <v>85</v>
      </c>
      <c r="E603" s="83" t="s">
        <v>86</v>
      </c>
      <c r="F603" s="136">
        <v>4173.1000000000004</v>
      </c>
      <c r="G603" s="151">
        <v>4173.0388700000003</v>
      </c>
      <c r="H603" s="144">
        <f t="shared" si="20"/>
        <v>99.998535141741158</v>
      </c>
      <c r="L603" s="31"/>
    </row>
    <row r="604" spans="1:12" ht="15.5" x14ac:dyDescent="0.35">
      <c r="A604" s="62">
        <v>593</v>
      </c>
      <c r="B604" s="51">
        <v>801</v>
      </c>
      <c r="C604" s="4" t="s">
        <v>212</v>
      </c>
      <c r="D604" s="4" t="s">
        <v>90</v>
      </c>
      <c r="E604" s="83" t="s">
        <v>91</v>
      </c>
      <c r="F604" s="136">
        <v>1115.7</v>
      </c>
      <c r="G604" s="151">
        <v>947.22991999999999</v>
      </c>
      <c r="H604" s="144">
        <f t="shared" si="20"/>
        <v>84.900055570493862</v>
      </c>
      <c r="L604" s="31"/>
    </row>
    <row r="605" spans="1:12" ht="78" x14ac:dyDescent="0.35">
      <c r="A605" s="62">
        <v>594</v>
      </c>
      <c r="B605" s="79">
        <v>801</v>
      </c>
      <c r="C605" s="10" t="s">
        <v>838</v>
      </c>
      <c r="D605" s="2"/>
      <c r="E605" s="84" t="s">
        <v>587</v>
      </c>
      <c r="F605" s="135">
        <f>F606</f>
        <v>175</v>
      </c>
      <c r="G605" s="150">
        <f>G606</f>
        <v>175</v>
      </c>
      <c r="H605" s="143">
        <f t="shared" si="20"/>
        <v>100</v>
      </c>
      <c r="L605" s="31"/>
    </row>
    <row r="606" spans="1:12" ht="15.5" x14ac:dyDescent="0.35">
      <c r="A606" s="62">
        <v>595</v>
      </c>
      <c r="B606" s="80">
        <v>801</v>
      </c>
      <c r="C606" s="12" t="s">
        <v>838</v>
      </c>
      <c r="D606" s="4" t="s">
        <v>85</v>
      </c>
      <c r="E606" s="83" t="s">
        <v>86</v>
      </c>
      <c r="F606" s="139">
        <v>175</v>
      </c>
      <c r="G606" s="152">
        <v>175</v>
      </c>
      <c r="H606" s="144">
        <f t="shared" si="20"/>
        <v>100</v>
      </c>
      <c r="L606" s="31"/>
    </row>
    <row r="607" spans="1:12" ht="39" x14ac:dyDescent="0.35">
      <c r="A607" s="62">
        <v>596</v>
      </c>
      <c r="B607" s="79">
        <v>801</v>
      </c>
      <c r="C607" s="10" t="s">
        <v>581</v>
      </c>
      <c r="D607" s="2"/>
      <c r="E607" s="84" t="s">
        <v>839</v>
      </c>
      <c r="F607" s="135">
        <f>F608</f>
        <v>200</v>
      </c>
      <c r="G607" s="150">
        <f>G608</f>
        <v>200</v>
      </c>
      <c r="H607" s="143">
        <f t="shared" si="20"/>
        <v>100</v>
      </c>
      <c r="L607" s="31"/>
    </row>
    <row r="608" spans="1:12" ht="15.5" x14ac:dyDescent="0.35">
      <c r="A608" s="62">
        <v>597</v>
      </c>
      <c r="B608" s="80">
        <v>801</v>
      </c>
      <c r="C608" s="12" t="s">
        <v>581</v>
      </c>
      <c r="D608" s="4" t="s">
        <v>90</v>
      </c>
      <c r="E608" s="83" t="s">
        <v>91</v>
      </c>
      <c r="F608" s="139">
        <v>200</v>
      </c>
      <c r="G608" s="152">
        <v>200</v>
      </c>
      <c r="H608" s="144">
        <f t="shared" si="20"/>
        <v>100</v>
      </c>
      <c r="L608" s="31"/>
    </row>
    <row r="609" spans="1:12" ht="52" x14ac:dyDescent="0.35">
      <c r="A609" s="62">
        <v>598</v>
      </c>
      <c r="B609" s="79">
        <v>801</v>
      </c>
      <c r="C609" s="10" t="s">
        <v>840</v>
      </c>
      <c r="D609" s="4"/>
      <c r="E609" s="77" t="s">
        <v>841</v>
      </c>
      <c r="F609" s="135">
        <f>F610+F611</f>
        <v>3023</v>
      </c>
      <c r="G609" s="150">
        <f>G610+G611</f>
        <v>3023</v>
      </c>
      <c r="H609" s="143">
        <f t="shared" si="20"/>
        <v>100</v>
      </c>
      <c r="L609" s="31"/>
    </row>
    <row r="610" spans="1:12" ht="15.5" x14ac:dyDescent="0.35">
      <c r="A610" s="62">
        <v>599</v>
      </c>
      <c r="B610" s="80">
        <v>801</v>
      </c>
      <c r="C610" s="12" t="s">
        <v>840</v>
      </c>
      <c r="D610" s="4" t="s">
        <v>85</v>
      </c>
      <c r="E610" s="83" t="s">
        <v>86</v>
      </c>
      <c r="F610" s="139">
        <v>1123</v>
      </c>
      <c r="G610" s="152">
        <v>1123</v>
      </c>
      <c r="H610" s="144">
        <f t="shared" si="20"/>
        <v>100</v>
      </c>
      <c r="L610" s="31"/>
    </row>
    <row r="611" spans="1:12" ht="15.5" x14ac:dyDescent="0.35">
      <c r="A611" s="62">
        <v>600</v>
      </c>
      <c r="B611" s="80">
        <v>801</v>
      </c>
      <c r="C611" s="12" t="s">
        <v>840</v>
      </c>
      <c r="D611" s="4" t="s">
        <v>90</v>
      </c>
      <c r="E611" s="83" t="s">
        <v>91</v>
      </c>
      <c r="F611" s="139">
        <v>1900</v>
      </c>
      <c r="G611" s="152">
        <v>1900</v>
      </c>
      <c r="H611" s="144">
        <f t="shared" si="20"/>
        <v>100</v>
      </c>
      <c r="L611" s="31"/>
    </row>
    <row r="612" spans="1:12" ht="52" x14ac:dyDescent="0.35">
      <c r="A612" s="62">
        <v>601</v>
      </c>
      <c r="B612" s="79">
        <v>801</v>
      </c>
      <c r="C612" s="10" t="s">
        <v>842</v>
      </c>
      <c r="D612" s="4"/>
      <c r="E612" s="77" t="s">
        <v>843</v>
      </c>
      <c r="F612" s="135">
        <f>F613</f>
        <v>12289.3</v>
      </c>
      <c r="G612" s="150">
        <f>G613</f>
        <v>12114.892040000001</v>
      </c>
      <c r="H612" s="143">
        <f t="shared" si="20"/>
        <v>98.580814529712839</v>
      </c>
      <c r="L612" s="31"/>
    </row>
    <row r="613" spans="1:12" ht="15.5" x14ac:dyDescent="0.35">
      <c r="A613" s="62">
        <v>602</v>
      </c>
      <c r="B613" s="80">
        <v>801</v>
      </c>
      <c r="C613" s="12" t="s">
        <v>842</v>
      </c>
      <c r="D613" s="4" t="s">
        <v>85</v>
      </c>
      <c r="E613" s="83" t="s">
        <v>86</v>
      </c>
      <c r="F613" s="139">
        <v>12289.3</v>
      </c>
      <c r="G613" s="152">
        <v>12114.892040000001</v>
      </c>
      <c r="H613" s="144">
        <f t="shared" si="20"/>
        <v>98.580814529712839</v>
      </c>
      <c r="L613" s="31"/>
    </row>
    <row r="614" spans="1:12" ht="26" x14ac:dyDescent="0.35">
      <c r="A614" s="62">
        <v>603</v>
      </c>
      <c r="B614" s="79">
        <v>801</v>
      </c>
      <c r="C614" s="10" t="s">
        <v>451</v>
      </c>
      <c r="D614" s="30"/>
      <c r="E614" s="77" t="s">
        <v>657</v>
      </c>
      <c r="F614" s="135">
        <f>F615</f>
        <v>370</v>
      </c>
      <c r="G614" s="150">
        <f>G615</f>
        <v>370</v>
      </c>
      <c r="H614" s="143">
        <f t="shared" si="20"/>
        <v>100</v>
      </c>
      <c r="L614" s="31"/>
    </row>
    <row r="615" spans="1:12" ht="15.5" x14ac:dyDescent="0.35">
      <c r="A615" s="62">
        <v>604</v>
      </c>
      <c r="B615" s="80">
        <v>801</v>
      </c>
      <c r="C615" s="12" t="s">
        <v>451</v>
      </c>
      <c r="D615" s="4" t="s">
        <v>85</v>
      </c>
      <c r="E615" s="83" t="s">
        <v>86</v>
      </c>
      <c r="F615" s="139">
        <f>296+74</f>
        <v>370</v>
      </c>
      <c r="G615" s="152">
        <v>370</v>
      </c>
      <c r="H615" s="144">
        <f t="shared" si="20"/>
        <v>100</v>
      </c>
      <c r="L615" s="31"/>
    </row>
    <row r="616" spans="1:12" ht="91" x14ac:dyDescent="0.35">
      <c r="A616" s="62">
        <v>605</v>
      </c>
      <c r="B616" s="79">
        <v>801</v>
      </c>
      <c r="C616" s="10" t="s">
        <v>844</v>
      </c>
      <c r="D616" s="2"/>
      <c r="E616" s="84" t="s">
        <v>629</v>
      </c>
      <c r="F616" s="135">
        <f>F617</f>
        <v>43.8</v>
      </c>
      <c r="G616" s="150">
        <f>G617</f>
        <v>43.75</v>
      </c>
      <c r="H616" s="143">
        <f t="shared" si="20"/>
        <v>99.88584474885846</v>
      </c>
      <c r="L616" s="31"/>
    </row>
    <row r="617" spans="1:12" ht="15.5" x14ac:dyDescent="0.35">
      <c r="A617" s="62">
        <v>606</v>
      </c>
      <c r="B617" s="80">
        <v>801</v>
      </c>
      <c r="C617" s="12" t="s">
        <v>844</v>
      </c>
      <c r="D617" s="4" t="s">
        <v>85</v>
      </c>
      <c r="E617" s="83" t="s">
        <v>86</v>
      </c>
      <c r="F617" s="136">
        <v>43.8</v>
      </c>
      <c r="G617" s="151">
        <v>43.75</v>
      </c>
      <c r="H617" s="144">
        <f t="shared" si="20"/>
        <v>99.88584474885846</v>
      </c>
      <c r="L617" s="31"/>
    </row>
    <row r="618" spans="1:12" ht="65" x14ac:dyDescent="0.35">
      <c r="A618" s="62">
        <v>607</v>
      </c>
      <c r="B618" s="79">
        <v>801</v>
      </c>
      <c r="C618" s="10" t="s">
        <v>626</v>
      </c>
      <c r="D618" s="2"/>
      <c r="E618" s="84" t="s">
        <v>627</v>
      </c>
      <c r="F618" s="136">
        <f>F619</f>
        <v>50</v>
      </c>
      <c r="G618" s="151">
        <f>G619</f>
        <v>50</v>
      </c>
      <c r="H618" s="143">
        <f t="shared" si="20"/>
        <v>100</v>
      </c>
      <c r="L618" s="31"/>
    </row>
    <row r="619" spans="1:12" ht="15.5" x14ac:dyDescent="0.35">
      <c r="A619" s="62">
        <v>608</v>
      </c>
      <c r="B619" s="80">
        <v>801</v>
      </c>
      <c r="C619" s="12" t="s">
        <v>626</v>
      </c>
      <c r="D619" s="4" t="s">
        <v>90</v>
      </c>
      <c r="E619" s="83" t="s">
        <v>91</v>
      </c>
      <c r="F619" s="136">
        <v>50</v>
      </c>
      <c r="G619" s="151">
        <v>50</v>
      </c>
      <c r="H619" s="144">
        <f t="shared" si="20"/>
        <v>100</v>
      </c>
      <c r="L619" s="31"/>
    </row>
    <row r="620" spans="1:12" ht="65" x14ac:dyDescent="0.35">
      <c r="A620" s="62">
        <v>609</v>
      </c>
      <c r="B620" s="79">
        <v>801</v>
      </c>
      <c r="C620" s="10" t="s">
        <v>845</v>
      </c>
      <c r="D620" s="4"/>
      <c r="E620" s="77" t="s">
        <v>846</v>
      </c>
      <c r="F620" s="135">
        <f>F621</f>
        <v>1365.5</v>
      </c>
      <c r="G620" s="150">
        <f>G621</f>
        <v>1346.0991200000001</v>
      </c>
      <c r="H620" s="143">
        <f t="shared" si="20"/>
        <v>98.579210545587699</v>
      </c>
      <c r="L620" s="31"/>
    </row>
    <row r="621" spans="1:12" ht="15.5" x14ac:dyDescent="0.35">
      <c r="A621" s="62">
        <v>610</v>
      </c>
      <c r="B621" s="80">
        <v>801</v>
      </c>
      <c r="C621" s="12" t="s">
        <v>845</v>
      </c>
      <c r="D621" s="4" t="s">
        <v>85</v>
      </c>
      <c r="E621" s="83" t="s">
        <v>86</v>
      </c>
      <c r="F621" s="136">
        <v>1365.5</v>
      </c>
      <c r="G621" s="151">
        <v>1346.0991200000001</v>
      </c>
      <c r="H621" s="144">
        <f t="shared" si="20"/>
        <v>98.579210545587699</v>
      </c>
      <c r="L621" s="31"/>
    </row>
    <row r="622" spans="1:12" ht="39" x14ac:dyDescent="0.35">
      <c r="A622" s="62">
        <v>611</v>
      </c>
      <c r="B622" s="79">
        <v>801</v>
      </c>
      <c r="C622" s="10" t="s">
        <v>847</v>
      </c>
      <c r="D622" s="4"/>
      <c r="E622" s="77" t="s">
        <v>848</v>
      </c>
      <c r="F622" s="135">
        <f>F623</f>
        <v>186.79999999999998</v>
      </c>
      <c r="G622" s="150">
        <f>G623</f>
        <v>186.78</v>
      </c>
      <c r="H622" s="143">
        <f t="shared" si="20"/>
        <v>99.989293361884378</v>
      </c>
      <c r="L622" s="31"/>
    </row>
    <row r="623" spans="1:12" ht="15.5" x14ac:dyDescent="0.35">
      <c r="A623" s="62">
        <v>612</v>
      </c>
      <c r="B623" s="80">
        <v>801</v>
      </c>
      <c r="C623" s="12" t="s">
        <v>847</v>
      </c>
      <c r="D623" s="4" t="s">
        <v>90</v>
      </c>
      <c r="E623" s="83" t="s">
        <v>91</v>
      </c>
      <c r="F623" s="139">
        <f>168.1+42.1-23.4</f>
        <v>186.79999999999998</v>
      </c>
      <c r="G623" s="152">
        <v>186.78</v>
      </c>
      <c r="H623" s="144">
        <f t="shared" si="20"/>
        <v>99.989293361884378</v>
      </c>
      <c r="L623" s="31"/>
    </row>
    <row r="624" spans="1:12" ht="15.5" x14ac:dyDescent="0.35">
      <c r="A624" s="62">
        <v>613</v>
      </c>
      <c r="B624" s="79">
        <v>801</v>
      </c>
      <c r="C624" s="2" t="s">
        <v>189</v>
      </c>
      <c r="D624" s="2"/>
      <c r="E624" s="77" t="s">
        <v>156</v>
      </c>
      <c r="F624" s="135">
        <f>F625+F627+F629+F631+F633+F635</f>
        <v>1702.4</v>
      </c>
      <c r="G624" s="150">
        <f>G625+G627+G629+G631+G633+G635</f>
        <v>1702.4</v>
      </c>
      <c r="H624" s="143">
        <f t="shared" si="20"/>
        <v>100</v>
      </c>
      <c r="L624" s="31"/>
    </row>
    <row r="625" spans="1:12" ht="26" x14ac:dyDescent="0.35">
      <c r="A625" s="62">
        <v>614</v>
      </c>
      <c r="B625" s="79">
        <v>801</v>
      </c>
      <c r="C625" s="10" t="s">
        <v>849</v>
      </c>
      <c r="D625" s="4"/>
      <c r="E625" s="77" t="s">
        <v>712</v>
      </c>
      <c r="F625" s="135">
        <f>F626</f>
        <v>200</v>
      </c>
      <c r="G625" s="150">
        <f>G626</f>
        <v>200</v>
      </c>
      <c r="H625" s="143">
        <f t="shared" si="20"/>
        <v>100</v>
      </c>
      <c r="L625" s="31"/>
    </row>
    <row r="626" spans="1:12" ht="26" x14ac:dyDescent="0.35">
      <c r="A626" s="62">
        <v>615</v>
      </c>
      <c r="B626" s="80">
        <v>801</v>
      </c>
      <c r="C626" s="12" t="s">
        <v>849</v>
      </c>
      <c r="D626" s="4" t="s">
        <v>78</v>
      </c>
      <c r="E626" s="83" t="s">
        <v>77</v>
      </c>
      <c r="F626" s="136">
        <v>200</v>
      </c>
      <c r="G626" s="151">
        <v>200</v>
      </c>
      <c r="H626" s="144">
        <f t="shared" si="20"/>
        <v>100</v>
      </c>
      <c r="L626" s="31"/>
    </row>
    <row r="627" spans="1:12" ht="26" x14ac:dyDescent="0.35">
      <c r="A627" s="62">
        <v>616</v>
      </c>
      <c r="B627" s="79">
        <v>801</v>
      </c>
      <c r="C627" s="10" t="s">
        <v>715</v>
      </c>
      <c r="D627" s="4"/>
      <c r="E627" s="77" t="s">
        <v>850</v>
      </c>
      <c r="F627" s="135">
        <f>F628</f>
        <v>281.39999999999998</v>
      </c>
      <c r="G627" s="150">
        <f>G628</f>
        <v>281.39999999999998</v>
      </c>
      <c r="H627" s="143">
        <f t="shared" si="20"/>
        <v>100</v>
      </c>
      <c r="L627" s="31"/>
    </row>
    <row r="628" spans="1:12" ht="15.5" x14ac:dyDescent="0.35">
      <c r="A628" s="62">
        <v>617</v>
      </c>
      <c r="B628" s="80">
        <v>801</v>
      </c>
      <c r="C628" s="12" t="s">
        <v>715</v>
      </c>
      <c r="D628" s="4" t="s">
        <v>85</v>
      </c>
      <c r="E628" s="83" t="s">
        <v>86</v>
      </c>
      <c r="F628" s="136">
        <v>281.39999999999998</v>
      </c>
      <c r="G628" s="151">
        <v>281.39999999999998</v>
      </c>
      <c r="H628" s="144">
        <f t="shared" si="20"/>
        <v>100</v>
      </c>
      <c r="L628" s="31"/>
    </row>
    <row r="629" spans="1:12" ht="26" x14ac:dyDescent="0.35">
      <c r="A629" s="62">
        <v>618</v>
      </c>
      <c r="B629" s="79">
        <v>801</v>
      </c>
      <c r="C629" s="10" t="s">
        <v>717</v>
      </c>
      <c r="D629" s="4"/>
      <c r="E629" s="77" t="s">
        <v>851</v>
      </c>
      <c r="F629" s="135">
        <f>F630</f>
        <v>364.9</v>
      </c>
      <c r="G629" s="150">
        <f>G630</f>
        <v>364.9</v>
      </c>
      <c r="H629" s="143">
        <f t="shared" si="20"/>
        <v>100</v>
      </c>
      <c r="L629" s="31"/>
    </row>
    <row r="630" spans="1:12" ht="15.5" x14ac:dyDescent="0.35">
      <c r="A630" s="62">
        <v>619</v>
      </c>
      <c r="B630" s="80">
        <v>801</v>
      </c>
      <c r="C630" s="12" t="s">
        <v>717</v>
      </c>
      <c r="D630" s="4" t="s">
        <v>85</v>
      </c>
      <c r="E630" s="83" t="s">
        <v>86</v>
      </c>
      <c r="F630" s="136">
        <v>364.9</v>
      </c>
      <c r="G630" s="151">
        <v>364.9</v>
      </c>
      <c r="H630" s="144">
        <f t="shared" si="20"/>
        <v>100</v>
      </c>
      <c r="L630" s="31"/>
    </row>
    <row r="631" spans="1:12" ht="26" x14ac:dyDescent="0.35">
      <c r="A631" s="62">
        <v>620</v>
      </c>
      <c r="B631" s="79">
        <v>801</v>
      </c>
      <c r="C631" s="10" t="s">
        <v>719</v>
      </c>
      <c r="D631" s="4"/>
      <c r="E631" s="77" t="s">
        <v>852</v>
      </c>
      <c r="F631" s="135">
        <f>F632</f>
        <v>377.1</v>
      </c>
      <c r="G631" s="150">
        <f>G632</f>
        <v>377.1</v>
      </c>
      <c r="H631" s="143">
        <f t="shared" si="20"/>
        <v>100</v>
      </c>
      <c r="L631" s="31"/>
    </row>
    <row r="632" spans="1:12" ht="15.5" x14ac:dyDescent="0.35">
      <c r="A632" s="62">
        <v>621</v>
      </c>
      <c r="B632" s="80">
        <v>801</v>
      </c>
      <c r="C632" s="12" t="s">
        <v>719</v>
      </c>
      <c r="D632" s="4" t="s">
        <v>85</v>
      </c>
      <c r="E632" s="83" t="s">
        <v>86</v>
      </c>
      <c r="F632" s="136">
        <v>377.1</v>
      </c>
      <c r="G632" s="151">
        <v>377.1</v>
      </c>
      <c r="H632" s="144">
        <f t="shared" si="20"/>
        <v>100</v>
      </c>
      <c r="L632" s="31"/>
    </row>
    <row r="633" spans="1:12" ht="26" x14ac:dyDescent="0.35">
      <c r="A633" s="62">
        <v>622</v>
      </c>
      <c r="B633" s="79">
        <v>801</v>
      </c>
      <c r="C633" s="10" t="s">
        <v>853</v>
      </c>
      <c r="D633" s="4"/>
      <c r="E633" s="77" t="s">
        <v>854</v>
      </c>
      <c r="F633" s="135">
        <f>F634</f>
        <v>280</v>
      </c>
      <c r="G633" s="150">
        <f>G634</f>
        <v>280</v>
      </c>
      <c r="H633" s="143">
        <f t="shared" si="20"/>
        <v>100</v>
      </c>
      <c r="L633" s="31"/>
    </row>
    <row r="634" spans="1:12" ht="15.5" x14ac:dyDescent="0.35">
      <c r="A634" s="62">
        <v>623</v>
      </c>
      <c r="B634" s="80">
        <v>801</v>
      </c>
      <c r="C634" s="12" t="s">
        <v>853</v>
      </c>
      <c r="D634" s="4" t="s">
        <v>85</v>
      </c>
      <c r="E634" s="83" t="s">
        <v>86</v>
      </c>
      <c r="F634" s="136">
        <v>280</v>
      </c>
      <c r="G634" s="151">
        <v>280</v>
      </c>
      <c r="H634" s="144">
        <f t="shared" si="20"/>
        <v>100</v>
      </c>
      <c r="L634" s="31"/>
    </row>
    <row r="635" spans="1:12" ht="15.5" x14ac:dyDescent="0.35">
      <c r="A635" s="62">
        <v>624</v>
      </c>
      <c r="B635" s="79">
        <v>801</v>
      </c>
      <c r="C635" s="2" t="s">
        <v>678</v>
      </c>
      <c r="D635" s="4"/>
      <c r="E635" s="77" t="s">
        <v>679</v>
      </c>
      <c r="F635" s="135">
        <f>F636</f>
        <v>199</v>
      </c>
      <c r="G635" s="150">
        <f>G636</f>
        <v>199</v>
      </c>
      <c r="H635" s="143">
        <f t="shared" si="20"/>
        <v>100</v>
      </c>
      <c r="L635" s="31"/>
    </row>
    <row r="636" spans="1:12" ht="15.5" x14ac:dyDescent="0.35">
      <c r="A636" s="62">
        <v>625</v>
      </c>
      <c r="B636" s="80">
        <v>801</v>
      </c>
      <c r="C636" s="4" t="s">
        <v>678</v>
      </c>
      <c r="D636" s="4" t="s">
        <v>90</v>
      </c>
      <c r="E636" s="83" t="s">
        <v>91</v>
      </c>
      <c r="F636" s="136">
        <v>199</v>
      </c>
      <c r="G636" s="151">
        <v>199</v>
      </c>
      <c r="H636" s="144">
        <f t="shared" si="20"/>
        <v>100</v>
      </c>
      <c r="L636" s="31"/>
    </row>
    <row r="637" spans="1:12" ht="15.5" x14ac:dyDescent="0.35">
      <c r="A637" s="62">
        <v>626</v>
      </c>
      <c r="B637" s="81" t="s">
        <v>87</v>
      </c>
      <c r="C637" s="63" t="s">
        <v>88</v>
      </c>
      <c r="D637" s="63" t="s">
        <v>88</v>
      </c>
      <c r="E637" s="86" t="s">
        <v>89</v>
      </c>
      <c r="F637" s="135">
        <f>F638+F643</f>
        <v>33863.200000000004</v>
      </c>
      <c r="G637" s="150">
        <f>G638+G643</f>
        <v>33282.758780000004</v>
      </c>
      <c r="H637" s="143">
        <f t="shared" si="20"/>
        <v>98.285923303172765</v>
      </c>
      <c r="L637" s="31"/>
    </row>
    <row r="638" spans="1:12" ht="26" x14ac:dyDescent="0.35">
      <c r="A638" s="62">
        <v>627</v>
      </c>
      <c r="B638" s="81" t="s">
        <v>87</v>
      </c>
      <c r="C638" s="2" t="s">
        <v>209</v>
      </c>
      <c r="D638" s="63"/>
      <c r="E638" s="84" t="s">
        <v>596</v>
      </c>
      <c r="F638" s="135">
        <f>F639</f>
        <v>33373.4</v>
      </c>
      <c r="G638" s="150">
        <f>G639</f>
        <v>32792.958780000001</v>
      </c>
      <c r="H638" s="143">
        <f t="shared" si="20"/>
        <v>98.260766898188379</v>
      </c>
      <c r="L638" s="31"/>
    </row>
    <row r="639" spans="1:12" ht="39" x14ac:dyDescent="0.35">
      <c r="A639" s="62">
        <v>628</v>
      </c>
      <c r="B639" s="50">
        <v>804</v>
      </c>
      <c r="C639" s="2" t="s">
        <v>214</v>
      </c>
      <c r="D639" s="2"/>
      <c r="E639" s="84" t="s">
        <v>630</v>
      </c>
      <c r="F639" s="135">
        <f>F640</f>
        <v>33373.4</v>
      </c>
      <c r="G639" s="150">
        <f>G640</f>
        <v>32792.958780000001</v>
      </c>
      <c r="H639" s="143">
        <f t="shared" si="20"/>
        <v>98.260766898188379</v>
      </c>
      <c r="L639" s="31"/>
    </row>
    <row r="640" spans="1:12" ht="26" x14ac:dyDescent="0.35">
      <c r="A640" s="62">
        <v>629</v>
      </c>
      <c r="B640" s="50">
        <v>804</v>
      </c>
      <c r="C640" s="2" t="s">
        <v>649</v>
      </c>
      <c r="D640" s="2"/>
      <c r="E640" s="77" t="s">
        <v>155</v>
      </c>
      <c r="F640" s="135">
        <f>F641+F642</f>
        <v>33373.4</v>
      </c>
      <c r="G640" s="150">
        <f>G641+G642</f>
        <v>32792.958780000001</v>
      </c>
      <c r="H640" s="143">
        <f t="shared" si="20"/>
        <v>98.260766898188379</v>
      </c>
      <c r="L640" s="31"/>
    </row>
    <row r="641" spans="1:12" ht="15.5" x14ac:dyDescent="0.35">
      <c r="A641" s="62">
        <v>630</v>
      </c>
      <c r="B641" s="51">
        <v>804</v>
      </c>
      <c r="C641" s="4" t="s">
        <v>649</v>
      </c>
      <c r="D641" s="4" t="s">
        <v>44</v>
      </c>
      <c r="E641" s="83" t="s">
        <v>45</v>
      </c>
      <c r="F641" s="136">
        <v>31326.5</v>
      </c>
      <c r="G641" s="151">
        <v>30772.227149999999</v>
      </c>
      <c r="H641" s="144">
        <f t="shared" si="20"/>
        <v>98.230658228656239</v>
      </c>
      <c r="L641" s="31"/>
    </row>
    <row r="642" spans="1:12" ht="26" x14ac:dyDescent="0.35">
      <c r="A642" s="62">
        <v>631</v>
      </c>
      <c r="B642" s="51">
        <v>804</v>
      </c>
      <c r="C642" s="4" t="s">
        <v>649</v>
      </c>
      <c r="D642" s="4" t="s">
        <v>78</v>
      </c>
      <c r="E642" s="83" t="s">
        <v>77</v>
      </c>
      <c r="F642" s="136">
        <f>1916.5+130.4</f>
        <v>2046.9</v>
      </c>
      <c r="G642" s="151">
        <v>2020.73163</v>
      </c>
      <c r="H642" s="144">
        <f t="shared" si="20"/>
        <v>98.721560896966139</v>
      </c>
      <c r="L642" s="31"/>
    </row>
    <row r="643" spans="1:12" ht="15.5" x14ac:dyDescent="0.35">
      <c r="A643" s="62">
        <v>632</v>
      </c>
      <c r="B643" s="50">
        <v>804</v>
      </c>
      <c r="C643" s="2" t="s">
        <v>189</v>
      </c>
      <c r="D643" s="2"/>
      <c r="E643" s="77" t="s">
        <v>156</v>
      </c>
      <c r="F643" s="135">
        <f>F644+F646</f>
        <v>489.8</v>
      </c>
      <c r="G643" s="150">
        <f>G644+G646</f>
        <v>489.8</v>
      </c>
      <c r="H643" s="143">
        <f t="shared" si="20"/>
        <v>100</v>
      </c>
      <c r="L643" s="31"/>
    </row>
    <row r="644" spans="1:12" ht="26" x14ac:dyDescent="0.35">
      <c r="A644" s="62">
        <v>633</v>
      </c>
      <c r="B644" s="79">
        <v>804</v>
      </c>
      <c r="C644" s="74" t="s">
        <v>855</v>
      </c>
      <c r="D644" s="48"/>
      <c r="E644" s="77" t="s">
        <v>856</v>
      </c>
      <c r="F644" s="135">
        <f>F645</f>
        <v>260</v>
      </c>
      <c r="G644" s="150">
        <f>G645</f>
        <v>260</v>
      </c>
      <c r="H644" s="143">
        <f t="shared" si="20"/>
        <v>100</v>
      </c>
      <c r="L644" s="31"/>
    </row>
    <row r="645" spans="1:12" ht="15.5" x14ac:dyDescent="0.35">
      <c r="A645" s="62">
        <v>634</v>
      </c>
      <c r="B645" s="80">
        <v>804</v>
      </c>
      <c r="C645" s="115" t="s">
        <v>855</v>
      </c>
      <c r="D645" s="48" t="s">
        <v>90</v>
      </c>
      <c r="E645" s="83" t="s">
        <v>91</v>
      </c>
      <c r="F645" s="136">
        <f>261-1</f>
        <v>260</v>
      </c>
      <c r="G645" s="151">
        <v>260</v>
      </c>
      <c r="H645" s="144">
        <f t="shared" si="20"/>
        <v>100</v>
      </c>
      <c r="L645" s="31"/>
    </row>
    <row r="646" spans="1:12" ht="52" x14ac:dyDescent="0.35">
      <c r="A646" s="62">
        <v>635</v>
      </c>
      <c r="B646" s="50">
        <v>804</v>
      </c>
      <c r="C646" s="137" t="s">
        <v>729</v>
      </c>
      <c r="D646" s="2"/>
      <c r="E646" s="84" t="s">
        <v>734</v>
      </c>
      <c r="F646" s="135">
        <f>F647</f>
        <v>229.8</v>
      </c>
      <c r="G646" s="150">
        <f>G647</f>
        <v>229.8</v>
      </c>
      <c r="H646" s="143">
        <f t="shared" si="20"/>
        <v>100</v>
      </c>
      <c r="L646" s="31"/>
    </row>
    <row r="647" spans="1:12" ht="15.5" x14ac:dyDescent="0.35">
      <c r="A647" s="62">
        <v>636</v>
      </c>
      <c r="B647" s="51">
        <v>804</v>
      </c>
      <c r="C647" s="138" t="s">
        <v>729</v>
      </c>
      <c r="D647" s="4" t="s">
        <v>44</v>
      </c>
      <c r="E647" s="83" t="s">
        <v>45</v>
      </c>
      <c r="F647" s="139">
        <v>229.8</v>
      </c>
      <c r="G647" s="152">
        <v>229.8</v>
      </c>
      <c r="H647" s="144">
        <f t="shared" si="20"/>
        <v>100</v>
      </c>
      <c r="L647" s="31"/>
    </row>
    <row r="648" spans="1:12" ht="15.5" x14ac:dyDescent="0.35">
      <c r="A648" s="62">
        <v>637</v>
      </c>
      <c r="B648" s="50">
        <v>1000</v>
      </c>
      <c r="C648" s="2"/>
      <c r="D648" s="2"/>
      <c r="E648" s="82" t="s">
        <v>24</v>
      </c>
      <c r="F648" s="135">
        <f>F649+F654+F703+F687</f>
        <v>163735.50000000003</v>
      </c>
      <c r="G648" s="150">
        <f>G649+G654+G703+G687</f>
        <v>160848.40075999999</v>
      </c>
      <c r="H648" s="143">
        <f t="shared" si="20"/>
        <v>98.23672982340419</v>
      </c>
      <c r="L648" s="31"/>
    </row>
    <row r="649" spans="1:12" ht="15.5" x14ac:dyDescent="0.35">
      <c r="A649" s="62">
        <v>638</v>
      </c>
      <c r="B649" s="50">
        <v>1001</v>
      </c>
      <c r="C649" s="2"/>
      <c r="D649" s="2"/>
      <c r="E649" s="77" t="s">
        <v>29</v>
      </c>
      <c r="F649" s="135">
        <f t="shared" ref="F649:G652" si="21">F650</f>
        <v>20578.599999999999</v>
      </c>
      <c r="G649" s="150">
        <f t="shared" si="21"/>
        <v>20578.49265</v>
      </c>
      <c r="H649" s="143">
        <f t="shared" si="20"/>
        <v>99.999478341578154</v>
      </c>
      <c r="L649" s="31"/>
    </row>
    <row r="650" spans="1:12" ht="26" x14ac:dyDescent="0.35">
      <c r="A650" s="62">
        <v>639</v>
      </c>
      <c r="B650" s="50">
        <v>1001</v>
      </c>
      <c r="C650" s="2" t="s">
        <v>195</v>
      </c>
      <c r="D650" s="2"/>
      <c r="E650" s="84" t="s">
        <v>743</v>
      </c>
      <c r="F650" s="135">
        <f t="shared" si="21"/>
        <v>20578.599999999999</v>
      </c>
      <c r="G650" s="150">
        <f t="shared" si="21"/>
        <v>20578.49265</v>
      </c>
      <c r="H650" s="143">
        <f t="shared" si="20"/>
        <v>99.999478341578154</v>
      </c>
      <c r="L650" s="31"/>
    </row>
    <row r="651" spans="1:12" ht="26" x14ac:dyDescent="0.35">
      <c r="A651" s="62">
        <v>640</v>
      </c>
      <c r="B651" s="50">
        <v>1001</v>
      </c>
      <c r="C651" s="2" t="s">
        <v>303</v>
      </c>
      <c r="D651" s="2" t="s">
        <v>549</v>
      </c>
      <c r="E651" s="84" t="s">
        <v>157</v>
      </c>
      <c r="F651" s="135">
        <f t="shared" si="21"/>
        <v>20578.599999999999</v>
      </c>
      <c r="G651" s="150">
        <f t="shared" si="21"/>
        <v>20578.49265</v>
      </c>
      <c r="H651" s="143">
        <f t="shared" si="20"/>
        <v>99.999478341578154</v>
      </c>
      <c r="L651" s="31"/>
    </row>
    <row r="652" spans="1:12" ht="52" x14ac:dyDescent="0.35">
      <c r="A652" s="62">
        <v>641</v>
      </c>
      <c r="B652" s="50">
        <v>1001</v>
      </c>
      <c r="C652" s="2" t="s">
        <v>304</v>
      </c>
      <c r="D652" s="2"/>
      <c r="E652" s="77" t="s">
        <v>158</v>
      </c>
      <c r="F652" s="135">
        <f t="shared" si="21"/>
        <v>20578.599999999999</v>
      </c>
      <c r="G652" s="150">
        <f t="shared" si="21"/>
        <v>20578.49265</v>
      </c>
      <c r="H652" s="143">
        <f t="shared" si="20"/>
        <v>99.999478341578154</v>
      </c>
      <c r="L652" s="31"/>
    </row>
    <row r="653" spans="1:12" ht="26" x14ac:dyDescent="0.35">
      <c r="A653" s="62">
        <v>642</v>
      </c>
      <c r="B653" s="51">
        <v>1001</v>
      </c>
      <c r="C653" s="4" t="s">
        <v>304</v>
      </c>
      <c r="D653" s="12" t="s">
        <v>48</v>
      </c>
      <c r="E653" s="83" t="s">
        <v>49</v>
      </c>
      <c r="F653" s="136">
        <f>18600+1978.6</f>
        <v>20578.599999999999</v>
      </c>
      <c r="G653" s="151">
        <v>20578.49265</v>
      </c>
      <c r="H653" s="144">
        <f t="shared" ref="H653:H716" si="22">G653/F653*100</f>
        <v>99.999478341578154</v>
      </c>
      <c r="L653" s="31"/>
    </row>
    <row r="654" spans="1:12" ht="15.5" x14ac:dyDescent="0.35">
      <c r="A654" s="62">
        <v>643</v>
      </c>
      <c r="B654" s="50">
        <v>1003</v>
      </c>
      <c r="C654" s="2"/>
      <c r="D654" s="2"/>
      <c r="E654" s="77" t="s">
        <v>26</v>
      </c>
      <c r="F654" s="135">
        <f>F655+F682+F674</f>
        <v>130690.80000000002</v>
      </c>
      <c r="G654" s="150">
        <f>G655+G682+G674</f>
        <v>129377.97461</v>
      </c>
      <c r="H654" s="143">
        <f t="shared" si="22"/>
        <v>98.995472221457049</v>
      </c>
      <c r="L654" s="31"/>
    </row>
    <row r="655" spans="1:12" ht="26" x14ac:dyDescent="0.35">
      <c r="A655" s="62">
        <v>644</v>
      </c>
      <c r="B655" s="50">
        <v>1003</v>
      </c>
      <c r="C655" s="2" t="s">
        <v>195</v>
      </c>
      <c r="D655" s="2"/>
      <c r="E655" s="84" t="s">
        <v>743</v>
      </c>
      <c r="F655" s="135">
        <f>F656</f>
        <v>125966.00000000001</v>
      </c>
      <c r="G655" s="150">
        <f>G656</f>
        <v>124689.72945</v>
      </c>
      <c r="H655" s="143">
        <f t="shared" si="22"/>
        <v>98.986813465538305</v>
      </c>
      <c r="L655" s="31"/>
    </row>
    <row r="656" spans="1:12" ht="39" x14ac:dyDescent="0.35">
      <c r="A656" s="62">
        <v>645</v>
      </c>
      <c r="B656" s="50">
        <v>1003</v>
      </c>
      <c r="C656" s="2" t="s">
        <v>194</v>
      </c>
      <c r="D656" s="2"/>
      <c r="E656" s="84" t="s">
        <v>166</v>
      </c>
      <c r="F656" s="135">
        <f>F657+F660+F663+F668+F670+F672+F666</f>
        <v>125966.00000000001</v>
      </c>
      <c r="G656" s="150">
        <f>G657+G660+G663+G668+G670+G672+G666</f>
        <v>124689.72945</v>
      </c>
      <c r="H656" s="143">
        <f t="shared" si="22"/>
        <v>98.986813465538305</v>
      </c>
      <c r="L656" s="31"/>
    </row>
    <row r="657" spans="1:12" ht="39" x14ac:dyDescent="0.35">
      <c r="A657" s="62">
        <v>646</v>
      </c>
      <c r="B657" s="50">
        <v>1003</v>
      </c>
      <c r="C657" s="10" t="s">
        <v>193</v>
      </c>
      <c r="D657" s="2"/>
      <c r="E657" s="77" t="s">
        <v>541</v>
      </c>
      <c r="F657" s="135">
        <f>F659+F658</f>
        <v>10640.6</v>
      </c>
      <c r="G657" s="150">
        <f>G659+G658</f>
        <v>10501.270140000001</v>
      </c>
      <c r="H657" s="143">
        <f t="shared" si="22"/>
        <v>98.690582673909361</v>
      </c>
      <c r="L657" s="31"/>
    </row>
    <row r="658" spans="1:12" ht="26" x14ac:dyDescent="0.35">
      <c r="A658" s="62">
        <v>647</v>
      </c>
      <c r="B658" s="51">
        <v>1003</v>
      </c>
      <c r="C658" s="4" t="s">
        <v>193</v>
      </c>
      <c r="D658" s="4" t="s">
        <v>78</v>
      </c>
      <c r="E658" s="83" t="s">
        <v>77</v>
      </c>
      <c r="F658" s="139">
        <v>190</v>
      </c>
      <c r="G658" s="152">
        <v>113.3528</v>
      </c>
      <c r="H658" s="144">
        <f t="shared" si="22"/>
        <v>59.659368421052626</v>
      </c>
      <c r="L658" s="31"/>
    </row>
    <row r="659" spans="1:12" ht="26" x14ac:dyDescent="0.35">
      <c r="A659" s="62">
        <v>648</v>
      </c>
      <c r="B659" s="51">
        <v>1003</v>
      </c>
      <c r="C659" s="4" t="s">
        <v>193</v>
      </c>
      <c r="D659" s="4" t="s">
        <v>48</v>
      </c>
      <c r="E659" s="83" t="s">
        <v>49</v>
      </c>
      <c r="F659" s="139">
        <v>10450.6</v>
      </c>
      <c r="G659" s="152">
        <v>10387.91734</v>
      </c>
      <c r="H659" s="144">
        <f t="shared" si="22"/>
        <v>99.400200371270543</v>
      </c>
      <c r="L659" s="31"/>
    </row>
    <row r="660" spans="1:12" ht="39" x14ac:dyDescent="0.35">
      <c r="A660" s="62">
        <v>649</v>
      </c>
      <c r="B660" s="50">
        <v>1003</v>
      </c>
      <c r="C660" s="2" t="s">
        <v>196</v>
      </c>
      <c r="D660" s="2"/>
      <c r="E660" s="77" t="s">
        <v>542</v>
      </c>
      <c r="F660" s="135">
        <f>F662+F661</f>
        <v>103114.5</v>
      </c>
      <c r="G660" s="150">
        <f>G662+G661</f>
        <v>102066.77774</v>
      </c>
      <c r="H660" s="143">
        <f t="shared" si="22"/>
        <v>98.983923444326464</v>
      </c>
      <c r="L660" s="31"/>
    </row>
    <row r="661" spans="1:12" ht="26" x14ac:dyDescent="0.35">
      <c r="A661" s="62">
        <v>650</v>
      </c>
      <c r="B661" s="51">
        <v>1003</v>
      </c>
      <c r="C661" s="4" t="s">
        <v>196</v>
      </c>
      <c r="D661" s="4" t="s">
        <v>78</v>
      </c>
      <c r="E661" s="83" t="s">
        <v>77</v>
      </c>
      <c r="F661" s="139">
        <v>1490</v>
      </c>
      <c r="G661" s="152">
        <v>1010.96266</v>
      </c>
      <c r="H661" s="144">
        <f t="shared" si="22"/>
        <v>67.849842953020129</v>
      </c>
      <c r="L661" s="31"/>
    </row>
    <row r="662" spans="1:12" ht="26" x14ac:dyDescent="0.35">
      <c r="A662" s="62">
        <v>651</v>
      </c>
      <c r="B662" s="51">
        <v>1003</v>
      </c>
      <c r="C662" s="4" t="s">
        <v>196</v>
      </c>
      <c r="D662" s="4" t="s">
        <v>48</v>
      </c>
      <c r="E662" s="83" t="s">
        <v>49</v>
      </c>
      <c r="F662" s="139">
        <v>101624.5</v>
      </c>
      <c r="G662" s="152">
        <v>101055.81508</v>
      </c>
      <c r="H662" s="144">
        <f t="shared" si="22"/>
        <v>99.440405689572884</v>
      </c>
      <c r="L662" s="31"/>
    </row>
    <row r="663" spans="1:12" ht="39" x14ac:dyDescent="0.35">
      <c r="A663" s="62">
        <v>652</v>
      </c>
      <c r="B663" s="50">
        <v>1003</v>
      </c>
      <c r="C663" s="10" t="s">
        <v>197</v>
      </c>
      <c r="D663" s="2"/>
      <c r="E663" s="77" t="s">
        <v>534</v>
      </c>
      <c r="F663" s="135">
        <f>F665+F664</f>
        <v>11377.5</v>
      </c>
      <c r="G663" s="150">
        <f>G665+G664</f>
        <v>11346.781070000001</v>
      </c>
      <c r="H663" s="143">
        <f t="shared" si="22"/>
        <v>99.730002812568671</v>
      </c>
      <c r="L663" s="31"/>
    </row>
    <row r="664" spans="1:12" ht="26" x14ac:dyDescent="0.35">
      <c r="A664" s="62">
        <v>653</v>
      </c>
      <c r="B664" s="51">
        <v>1003</v>
      </c>
      <c r="C664" s="4" t="s">
        <v>197</v>
      </c>
      <c r="D664" s="4" t="s">
        <v>78</v>
      </c>
      <c r="E664" s="83" t="s">
        <v>77</v>
      </c>
      <c r="F664" s="139">
        <f>147.5+14.5</f>
        <v>162</v>
      </c>
      <c r="G664" s="152">
        <v>131.28107</v>
      </c>
      <c r="H664" s="144">
        <f t="shared" si="22"/>
        <v>81.037697530864193</v>
      </c>
      <c r="L664" s="31"/>
    </row>
    <row r="665" spans="1:12" ht="26" x14ac:dyDescent="0.35">
      <c r="A665" s="62">
        <v>654</v>
      </c>
      <c r="B665" s="51">
        <v>1003</v>
      </c>
      <c r="C665" s="4" t="s">
        <v>197</v>
      </c>
      <c r="D665" s="4" t="s">
        <v>48</v>
      </c>
      <c r="E665" s="83" t="s">
        <v>49</v>
      </c>
      <c r="F665" s="139">
        <f>9835+1380.5</f>
        <v>11215.5</v>
      </c>
      <c r="G665" s="152">
        <v>11215.5</v>
      </c>
      <c r="H665" s="144">
        <f t="shared" si="22"/>
        <v>100</v>
      </c>
      <c r="L665" s="31"/>
    </row>
    <row r="666" spans="1:12" ht="52" x14ac:dyDescent="0.35">
      <c r="A666" s="62">
        <v>655</v>
      </c>
      <c r="B666" s="50">
        <v>1003</v>
      </c>
      <c r="C666" s="10" t="s">
        <v>857</v>
      </c>
      <c r="D666" s="2"/>
      <c r="E666" s="84" t="s">
        <v>858</v>
      </c>
      <c r="F666" s="135">
        <f>F667</f>
        <v>643.29999999999995</v>
      </c>
      <c r="G666" s="150">
        <f>G667</f>
        <v>643.29999999999995</v>
      </c>
      <c r="H666" s="143">
        <f t="shared" si="22"/>
        <v>100</v>
      </c>
      <c r="L666" s="31"/>
    </row>
    <row r="667" spans="1:12" ht="26" x14ac:dyDescent="0.35">
      <c r="A667" s="62">
        <v>656</v>
      </c>
      <c r="B667" s="51">
        <v>1003</v>
      </c>
      <c r="C667" s="4" t="s">
        <v>857</v>
      </c>
      <c r="D667" s="4" t="s">
        <v>48</v>
      </c>
      <c r="E667" s="83" t="s">
        <v>49</v>
      </c>
      <c r="F667" s="139">
        <f>503.3+140</f>
        <v>643.29999999999995</v>
      </c>
      <c r="G667" s="152">
        <v>643.29999999999995</v>
      </c>
      <c r="H667" s="144">
        <f t="shared" si="22"/>
        <v>100</v>
      </c>
      <c r="L667" s="31"/>
    </row>
    <row r="668" spans="1:12" ht="39" x14ac:dyDescent="0.35">
      <c r="A668" s="62">
        <v>657</v>
      </c>
      <c r="B668" s="50">
        <v>1003</v>
      </c>
      <c r="C668" s="30" t="s">
        <v>305</v>
      </c>
      <c r="D668" s="2"/>
      <c r="E668" s="77" t="s">
        <v>179</v>
      </c>
      <c r="F668" s="135">
        <f>F669</f>
        <v>150</v>
      </c>
      <c r="G668" s="150">
        <f>G669</f>
        <v>93</v>
      </c>
      <c r="H668" s="143">
        <f t="shared" si="22"/>
        <v>62</v>
      </c>
      <c r="L668" s="31"/>
    </row>
    <row r="669" spans="1:12" ht="26" x14ac:dyDescent="0.35">
      <c r="A669" s="62">
        <v>658</v>
      </c>
      <c r="B669" s="51">
        <v>1003</v>
      </c>
      <c r="C669" s="48" t="s">
        <v>305</v>
      </c>
      <c r="D669" s="4" t="s">
        <v>48</v>
      </c>
      <c r="E669" s="83" t="s">
        <v>49</v>
      </c>
      <c r="F669" s="136">
        <v>150</v>
      </c>
      <c r="G669" s="151">
        <v>93</v>
      </c>
      <c r="H669" s="144">
        <f t="shared" si="22"/>
        <v>62</v>
      </c>
      <c r="L669" s="31"/>
    </row>
    <row r="670" spans="1:12" ht="39" x14ac:dyDescent="0.35">
      <c r="A670" s="62">
        <v>659</v>
      </c>
      <c r="B670" s="50">
        <v>1003</v>
      </c>
      <c r="C670" s="2" t="s">
        <v>306</v>
      </c>
      <c r="D670" s="2"/>
      <c r="E670" s="77" t="s">
        <v>76</v>
      </c>
      <c r="F670" s="135">
        <f>F671</f>
        <v>5</v>
      </c>
      <c r="G670" s="150">
        <f>G671</f>
        <v>3.5005000000000002</v>
      </c>
      <c r="H670" s="143">
        <f t="shared" si="22"/>
        <v>70.010000000000005</v>
      </c>
      <c r="L670" s="31"/>
    </row>
    <row r="671" spans="1:12" ht="39" x14ac:dyDescent="0.35">
      <c r="A671" s="62">
        <v>660</v>
      </c>
      <c r="B671" s="51">
        <v>1003</v>
      </c>
      <c r="C671" s="4" t="s">
        <v>306</v>
      </c>
      <c r="D671" s="4" t="s">
        <v>56</v>
      </c>
      <c r="E671" s="83" t="s">
        <v>517</v>
      </c>
      <c r="F671" s="136">
        <v>5</v>
      </c>
      <c r="G671" s="151">
        <v>3.5005000000000002</v>
      </c>
      <c r="H671" s="144">
        <f t="shared" si="22"/>
        <v>70.010000000000005</v>
      </c>
      <c r="L671" s="31"/>
    </row>
    <row r="672" spans="1:12" ht="78" x14ac:dyDescent="0.35">
      <c r="A672" s="62">
        <v>661</v>
      </c>
      <c r="B672" s="1">
        <v>1003</v>
      </c>
      <c r="C672" s="2" t="s">
        <v>367</v>
      </c>
      <c r="D672" s="4"/>
      <c r="E672" s="5" t="s">
        <v>655</v>
      </c>
      <c r="F672" s="135">
        <f>F673</f>
        <v>35.1</v>
      </c>
      <c r="G672" s="150">
        <f>G673</f>
        <v>35.1</v>
      </c>
      <c r="H672" s="143">
        <f t="shared" si="22"/>
        <v>100</v>
      </c>
      <c r="L672" s="31"/>
    </row>
    <row r="673" spans="1:12" ht="26" x14ac:dyDescent="0.35">
      <c r="A673" s="62">
        <v>662</v>
      </c>
      <c r="B673" s="3">
        <v>1003</v>
      </c>
      <c r="C673" s="4" t="s">
        <v>367</v>
      </c>
      <c r="D673" s="4" t="s">
        <v>48</v>
      </c>
      <c r="E673" s="83" t="s">
        <v>49</v>
      </c>
      <c r="F673" s="139">
        <v>35.1</v>
      </c>
      <c r="G673" s="152">
        <v>35.1</v>
      </c>
      <c r="H673" s="144">
        <f t="shared" si="22"/>
        <v>100</v>
      </c>
      <c r="L673" s="31"/>
    </row>
    <row r="674" spans="1:12" ht="39" x14ac:dyDescent="0.35">
      <c r="A674" s="62">
        <v>663</v>
      </c>
      <c r="B674" s="50">
        <v>1003</v>
      </c>
      <c r="C674" s="2" t="s">
        <v>201</v>
      </c>
      <c r="D674" s="2"/>
      <c r="E674" s="77" t="s">
        <v>774</v>
      </c>
      <c r="F674" s="135">
        <f>F675</f>
        <v>1888.6000000000001</v>
      </c>
      <c r="G674" s="150">
        <f>G675</f>
        <v>1888.6000000000001</v>
      </c>
      <c r="H674" s="143">
        <f t="shared" si="22"/>
        <v>100</v>
      </c>
      <c r="L674" s="31"/>
    </row>
    <row r="675" spans="1:12" ht="26" x14ac:dyDescent="0.35">
      <c r="A675" s="62">
        <v>664</v>
      </c>
      <c r="B675" s="50">
        <v>1003</v>
      </c>
      <c r="C675" s="2" t="s">
        <v>278</v>
      </c>
      <c r="D675" s="2"/>
      <c r="E675" s="77" t="s">
        <v>482</v>
      </c>
      <c r="F675" s="135">
        <f>F676+F678+F680</f>
        <v>1888.6000000000001</v>
      </c>
      <c r="G675" s="150">
        <f>G676+G678+G680</f>
        <v>1888.6000000000001</v>
      </c>
      <c r="H675" s="143">
        <f t="shared" si="22"/>
        <v>100</v>
      </c>
      <c r="L675" s="31"/>
    </row>
    <row r="676" spans="1:12" ht="26" x14ac:dyDescent="0.35">
      <c r="A676" s="62">
        <v>665</v>
      </c>
      <c r="B676" s="50">
        <v>1003</v>
      </c>
      <c r="C676" s="2" t="s">
        <v>647</v>
      </c>
      <c r="D676" s="2"/>
      <c r="E676" s="77" t="s">
        <v>524</v>
      </c>
      <c r="F676" s="135">
        <f>F677</f>
        <v>381</v>
      </c>
      <c r="G676" s="150">
        <f>G677</f>
        <v>381</v>
      </c>
      <c r="H676" s="143">
        <f t="shared" si="22"/>
        <v>100</v>
      </c>
      <c r="L676" s="31"/>
    </row>
    <row r="677" spans="1:12" ht="26" x14ac:dyDescent="0.35">
      <c r="A677" s="62">
        <v>666</v>
      </c>
      <c r="B677" s="51">
        <v>1003</v>
      </c>
      <c r="C677" s="4" t="s">
        <v>647</v>
      </c>
      <c r="D677" s="4" t="s">
        <v>48</v>
      </c>
      <c r="E677" s="83" t="s">
        <v>49</v>
      </c>
      <c r="F677" s="136">
        <f>1181-800</f>
        <v>381</v>
      </c>
      <c r="G677" s="151">
        <v>381</v>
      </c>
      <c r="H677" s="144">
        <f t="shared" si="22"/>
        <v>100</v>
      </c>
      <c r="L677" s="31"/>
    </row>
    <row r="678" spans="1:12" ht="26" x14ac:dyDescent="0.35">
      <c r="A678" s="62">
        <v>667</v>
      </c>
      <c r="B678" s="50">
        <v>1003</v>
      </c>
      <c r="C678" s="2" t="s">
        <v>859</v>
      </c>
      <c r="D678" s="2"/>
      <c r="E678" s="77" t="s">
        <v>512</v>
      </c>
      <c r="F678" s="135">
        <f>F679</f>
        <v>1074.4000000000001</v>
      </c>
      <c r="G678" s="150">
        <f>G679</f>
        <v>1074.4000000000001</v>
      </c>
      <c r="H678" s="143">
        <f t="shared" si="22"/>
        <v>100</v>
      </c>
      <c r="L678" s="31"/>
    </row>
    <row r="679" spans="1:12" ht="26" x14ac:dyDescent="0.35">
      <c r="A679" s="62">
        <v>668</v>
      </c>
      <c r="B679" s="51">
        <v>1003</v>
      </c>
      <c r="C679" s="4" t="s">
        <v>859</v>
      </c>
      <c r="D679" s="4" t="s">
        <v>48</v>
      </c>
      <c r="E679" s="83" t="s">
        <v>49</v>
      </c>
      <c r="F679" s="139">
        <v>1074.4000000000001</v>
      </c>
      <c r="G679" s="152">
        <v>1074.4000000000001</v>
      </c>
      <c r="H679" s="144">
        <f t="shared" si="22"/>
        <v>100</v>
      </c>
      <c r="L679" s="31"/>
    </row>
    <row r="680" spans="1:12" ht="26" x14ac:dyDescent="0.35">
      <c r="A680" s="62">
        <v>669</v>
      </c>
      <c r="B680" s="50">
        <v>1003</v>
      </c>
      <c r="C680" s="2" t="s">
        <v>860</v>
      </c>
      <c r="D680" s="2"/>
      <c r="E680" s="77" t="s">
        <v>487</v>
      </c>
      <c r="F680" s="135">
        <f>F681</f>
        <v>433.2</v>
      </c>
      <c r="G680" s="150">
        <f>G681</f>
        <v>433.2</v>
      </c>
      <c r="H680" s="143">
        <f t="shared" si="22"/>
        <v>100</v>
      </c>
      <c r="L680" s="31"/>
    </row>
    <row r="681" spans="1:12" ht="26" x14ac:dyDescent="0.35">
      <c r="A681" s="62">
        <v>670</v>
      </c>
      <c r="B681" s="51">
        <v>1003</v>
      </c>
      <c r="C681" s="4" t="s">
        <v>860</v>
      </c>
      <c r="D681" s="4" t="s">
        <v>48</v>
      </c>
      <c r="E681" s="83" t="s">
        <v>49</v>
      </c>
      <c r="F681" s="139">
        <v>433.2</v>
      </c>
      <c r="G681" s="152">
        <v>433.2</v>
      </c>
      <c r="H681" s="144">
        <f t="shared" si="22"/>
        <v>100</v>
      </c>
      <c r="L681" s="31"/>
    </row>
    <row r="682" spans="1:12" ht="15.5" x14ac:dyDescent="0.35">
      <c r="A682" s="62">
        <v>671</v>
      </c>
      <c r="B682" s="50">
        <v>1003</v>
      </c>
      <c r="C682" s="2" t="s">
        <v>189</v>
      </c>
      <c r="D682" s="2"/>
      <c r="E682" s="77" t="s">
        <v>156</v>
      </c>
      <c r="F682" s="135">
        <f>F685+F683</f>
        <v>2836.2</v>
      </c>
      <c r="G682" s="150">
        <f>G685+G683</f>
        <v>2799.64516</v>
      </c>
      <c r="H682" s="143">
        <f t="shared" si="22"/>
        <v>98.711133206402948</v>
      </c>
      <c r="L682" s="31"/>
    </row>
    <row r="683" spans="1:12" ht="15.5" x14ac:dyDescent="0.35">
      <c r="A683" s="62">
        <v>672</v>
      </c>
      <c r="B683" s="50">
        <v>1003</v>
      </c>
      <c r="C683" s="30" t="s">
        <v>678</v>
      </c>
      <c r="D683" s="2"/>
      <c r="E683" s="84" t="s">
        <v>679</v>
      </c>
      <c r="F683" s="135">
        <f>F684</f>
        <v>2636.5</v>
      </c>
      <c r="G683" s="150">
        <f>G684</f>
        <v>2600</v>
      </c>
      <c r="H683" s="143">
        <f t="shared" si="22"/>
        <v>98.615588848852639</v>
      </c>
      <c r="L683" s="31"/>
    </row>
    <row r="684" spans="1:12" ht="15.5" x14ac:dyDescent="0.35">
      <c r="A684" s="62">
        <v>673</v>
      </c>
      <c r="B684" s="51">
        <v>1003</v>
      </c>
      <c r="C684" s="48" t="s">
        <v>678</v>
      </c>
      <c r="D684" s="4" t="s">
        <v>46</v>
      </c>
      <c r="E684" s="83" t="s">
        <v>47</v>
      </c>
      <c r="F684" s="139">
        <v>2636.5</v>
      </c>
      <c r="G684" s="152">
        <v>2600</v>
      </c>
      <c r="H684" s="144">
        <f t="shared" si="22"/>
        <v>98.615588848852639</v>
      </c>
      <c r="L684" s="31"/>
    </row>
    <row r="685" spans="1:12" ht="39" x14ac:dyDescent="0.35">
      <c r="A685" s="62">
        <v>674</v>
      </c>
      <c r="B685" s="50">
        <v>1003</v>
      </c>
      <c r="C685" s="30" t="s">
        <v>308</v>
      </c>
      <c r="D685" s="2"/>
      <c r="E685" s="77" t="s">
        <v>437</v>
      </c>
      <c r="F685" s="135">
        <f>F686</f>
        <v>199.7</v>
      </c>
      <c r="G685" s="150">
        <f>G686</f>
        <v>199.64516</v>
      </c>
      <c r="H685" s="143">
        <f t="shared" si="22"/>
        <v>99.972538808212335</v>
      </c>
      <c r="L685" s="31"/>
    </row>
    <row r="686" spans="1:12" ht="15.5" x14ac:dyDescent="0.35">
      <c r="A686" s="62">
        <v>675</v>
      </c>
      <c r="B686" s="51">
        <v>1003</v>
      </c>
      <c r="C686" s="48" t="s">
        <v>308</v>
      </c>
      <c r="D686" s="4" t="s">
        <v>46</v>
      </c>
      <c r="E686" s="83" t="s">
        <v>47</v>
      </c>
      <c r="F686" s="136">
        <v>199.7</v>
      </c>
      <c r="G686" s="151">
        <v>199.64516</v>
      </c>
      <c r="H686" s="144">
        <f t="shared" si="22"/>
        <v>99.972538808212335</v>
      </c>
      <c r="L686" s="31"/>
    </row>
    <row r="687" spans="1:12" ht="15.5" x14ac:dyDescent="0.35">
      <c r="A687" s="62">
        <v>676</v>
      </c>
      <c r="B687" s="50">
        <v>1004</v>
      </c>
      <c r="C687" s="2"/>
      <c r="D687" s="2"/>
      <c r="E687" s="77" t="s">
        <v>538</v>
      </c>
      <c r="F687" s="135">
        <f>F688+F694</f>
        <v>3224.1</v>
      </c>
      <c r="G687" s="150">
        <f>G688+G694</f>
        <v>2265.6776300000001</v>
      </c>
      <c r="H687" s="143">
        <f t="shared" si="22"/>
        <v>70.27318104277164</v>
      </c>
      <c r="L687" s="31"/>
    </row>
    <row r="688" spans="1:12" ht="39" x14ac:dyDescent="0.35">
      <c r="A688" s="62">
        <v>677</v>
      </c>
      <c r="B688" s="50">
        <v>1004</v>
      </c>
      <c r="C688" s="2" t="s">
        <v>279</v>
      </c>
      <c r="D688" s="2"/>
      <c r="E688" s="84" t="s">
        <v>742</v>
      </c>
      <c r="F688" s="135">
        <f>F689</f>
        <v>635.5</v>
      </c>
      <c r="G688" s="150">
        <f>G689</f>
        <v>473.59492</v>
      </c>
      <c r="H688" s="143">
        <f t="shared" si="22"/>
        <v>74.523197482297405</v>
      </c>
      <c r="L688" s="31"/>
    </row>
    <row r="689" spans="1:12" ht="26" x14ac:dyDescent="0.35">
      <c r="A689" s="62">
        <v>678</v>
      </c>
      <c r="B689" s="50">
        <v>1004</v>
      </c>
      <c r="C689" s="2" t="s">
        <v>285</v>
      </c>
      <c r="D689" s="2"/>
      <c r="E689" s="84" t="s">
        <v>122</v>
      </c>
      <c r="F689" s="135">
        <f>F692+F690</f>
        <v>635.5</v>
      </c>
      <c r="G689" s="150">
        <f>G692+G690</f>
        <v>473.59492</v>
      </c>
      <c r="H689" s="143">
        <f t="shared" si="22"/>
        <v>74.523197482297405</v>
      </c>
      <c r="L689" s="31"/>
    </row>
    <row r="690" spans="1:12" ht="78" x14ac:dyDescent="0.35">
      <c r="A690" s="62">
        <v>679</v>
      </c>
      <c r="B690" s="50">
        <v>1004</v>
      </c>
      <c r="C690" s="2" t="s">
        <v>681</v>
      </c>
      <c r="D690" s="2"/>
      <c r="E690" s="84" t="s">
        <v>682</v>
      </c>
      <c r="F690" s="135">
        <f>F691</f>
        <v>135.5</v>
      </c>
      <c r="G690" s="150">
        <f>G691</f>
        <v>135.44432</v>
      </c>
      <c r="H690" s="143">
        <f t="shared" si="22"/>
        <v>99.958907749077497</v>
      </c>
      <c r="L690" s="31"/>
    </row>
    <row r="691" spans="1:12" ht="26" x14ac:dyDescent="0.35">
      <c r="A691" s="62">
        <v>680</v>
      </c>
      <c r="B691" s="51">
        <v>1004</v>
      </c>
      <c r="C691" s="4" t="s">
        <v>681</v>
      </c>
      <c r="D691" s="4" t="s">
        <v>48</v>
      </c>
      <c r="E691" s="85" t="s">
        <v>49</v>
      </c>
      <c r="F691" s="139">
        <v>135.5</v>
      </c>
      <c r="G691" s="152">
        <v>135.44432</v>
      </c>
      <c r="H691" s="144">
        <f t="shared" si="22"/>
        <v>99.958907749077497</v>
      </c>
      <c r="L691" s="31"/>
    </row>
    <row r="692" spans="1:12" ht="26" x14ac:dyDescent="0.35">
      <c r="A692" s="62">
        <v>681</v>
      </c>
      <c r="B692" s="50">
        <v>1004</v>
      </c>
      <c r="C692" s="2" t="s">
        <v>289</v>
      </c>
      <c r="D692" s="2"/>
      <c r="E692" s="102" t="s">
        <v>531</v>
      </c>
      <c r="F692" s="135">
        <f>F693</f>
        <v>500</v>
      </c>
      <c r="G692" s="150">
        <f>G693</f>
        <v>338.1506</v>
      </c>
      <c r="H692" s="143">
        <f t="shared" si="22"/>
        <v>67.630120000000005</v>
      </c>
      <c r="L692" s="31"/>
    </row>
    <row r="693" spans="1:12" ht="15.5" x14ac:dyDescent="0.35">
      <c r="A693" s="62">
        <v>682</v>
      </c>
      <c r="B693" s="51">
        <v>1004</v>
      </c>
      <c r="C693" s="4" t="s">
        <v>289</v>
      </c>
      <c r="D693" s="4" t="s">
        <v>90</v>
      </c>
      <c r="E693" s="83" t="s">
        <v>91</v>
      </c>
      <c r="F693" s="139">
        <v>500</v>
      </c>
      <c r="G693" s="152">
        <v>338.1506</v>
      </c>
      <c r="H693" s="144">
        <f t="shared" si="22"/>
        <v>67.630120000000005</v>
      </c>
      <c r="L693" s="31"/>
    </row>
    <row r="694" spans="1:12" ht="26" x14ac:dyDescent="0.35">
      <c r="A694" s="62">
        <v>683</v>
      </c>
      <c r="B694" s="50">
        <v>1004</v>
      </c>
      <c r="C694" s="2" t="s">
        <v>195</v>
      </c>
      <c r="D694" s="4"/>
      <c r="E694" s="84" t="s">
        <v>743</v>
      </c>
      <c r="F694" s="135">
        <f>F695+F698</f>
        <v>2588.6</v>
      </c>
      <c r="G694" s="150">
        <f>G695+G698</f>
        <v>1792.0827099999999</v>
      </c>
      <c r="H694" s="143">
        <f t="shared" si="22"/>
        <v>69.229804141234638</v>
      </c>
      <c r="L694" s="31"/>
    </row>
    <row r="695" spans="1:12" ht="26" x14ac:dyDescent="0.35">
      <c r="A695" s="62">
        <v>684</v>
      </c>
      <c r="B695" s="1">
        <v>1004</v>
      </c>
      <c r="C695" s="2" t="s">
        <v>307</v>
      </c>
      <c r="D695" s="2"/>
      <c r="E695" s="84" t="s">
        <v>169</v>
      </c>
      <c r="F695" s="135">
        <f>F696</f>
        <v>2141.1999999999998</v>
      </c>
      <c r="G695" s="150">
        <f>G696</f>
        <v>1344.7575099999999</v>
      </c>
      <c r="H695" s="143">
        <f t="shared" si="22"/>
        <v>62.803918830562303</v>
      </c>
      <c r="L695" s="31"/>
    </row>
    <row r="696" spans="1:12" ht="39" x14ac:dyDescent="0.35">
      <c r="A696" s="62">
        <v>685</v>
      </c>
      <c r="B696" s="1">
        <v>1004</v>
      </c>
      <c r="C696" s="2" t="s">
        <v>369</v>
      </c>
      <c r="D696" s="2"/>
      <c r="E696" s="77" t="s">
        <v>368</v>
      </c>
      <c r="F696" s="135">
        <f>F697</f>
        <v>2141.1999999999998</v>
      </c>
      <c r="G696" s="150">
        <f>G697</f>
        <v>1344.7575099999999</v>
      </c>
      <c r="H696" s="143">
        <f t="shared" si="22"/>
        <v>62.803918830562303</v>
      </c>
      <c r="L696" s="31"/>
    </row>
    <row r="697" spans="1:12" ht="26" x14ac:dyDescent="0.35">
      <c r="A697" s="62">
        <v>686</v>
      </c>
      <c r="B697" s="3">
        <v>1004</v>
      </c>
      <c r="C697" s="4" t="s">
        <v>369</v>
      </c>
      <c r="D697" s="4" t="s">
        <v>48</v>
      </c>
      <c r="E697" s="83" t="s">
        <v>49</v>
      </c>
      <c r="F697" s="139">
        <v>2141.1999999999998</v>
      </c>
      <c r="G697" s="152">
        <v>1344.7575099999999</v>
      </c>
      <c r="H697" s="144">
        <f t="shared" si="22"/>
        <v>62.803918830562303</v>
      </c>
      <c r="L697" s="31"/>
    </row>
    <row r="698" spans="1:12" ht="26" x14ac:dyDescent="0.35">
      <c r="A698" s="62">
        <v>687</v>
      </c>
      <c r="B698" s="1">
        <v>1004</v>
      </c>
      <c r="C698" s="2" t="s">
        <v>427</v>
      </c>
      <c r="D698" s="2"/>
      <c r="E698" s="84" t="s">
        <v>389</v>
      </c>
      <c r="F698" s="135">
        <f>F701+F699</f>
        <v>447.4</v>
      </c>
      <c r="G698" s="150">
        <f>G701+G699</f>
        <v>447.3252</v>
      </c>
      <c r="H698" s="143">
        <f t="shared" si="22"/>
        <v>99.983281180151991</v>
      </c>
      <c r="L698" s="31"/>
    </row>
    <row r="699" spans="1:12" ht="26" x14ac:dyDescent="0.35">
      <c r="A699" s="62">
        <v>688</v>
      </c>
      <c r="B699" s="1">
        <v>1004</v>
      </c>
      <c r="C699" s="2" t="s">
        <v>688</v>
      </c>
      <c r="D699" s="2"/>
      <c r="E699" s="84" t="s">
        <v>689</v>
      </c>
      <c r="F699" s="135">
        <f>F700</f>
        <v>92.5</v>
      </c>
      <c r="G699" s="150">
        <f>G700</f>
        <v>92.5</v>
      </c>
      <c r="H699" s="143">
        <f t="shared" si="22"/>
        <v>100</v>
      </c>
      <c r="L699" s="31"/>
    </row>
    <row r="700" spans="1:12" ht="26" x14ac:dyDescent="0.35">
      <c r="A700" s="62">
        <v>689</v>
      </c>
      <c r="B700" s="3">
        <v>1004</v>
      </c>
      <c r="C700" s="4" t="s">
        <v>688</v>
      </c>
      <c r="D700" s="4" t="s">
        <v>48</v>
      </c>
      <c r="E700" s="83" t="s">
        <v>49</v>
      </c>
      <c r="F700" s="139">
        <v>92.5</v>
      </c>
      <c r="G700" s="152">
        <v>92.5</v>
      </c>
      <c r="H700" s="144">
        <f t="shared" si="22"/>
        <v>100</v>
      </c>
      <c r="L700" s="31"/>
    </row>
    <row r="701" spans="1:12" ht="39" x14ac:dyDescent="0.35">
      <c r="A701" s="62">
        <v>690</v>
      </c>
      <c r="B701" s="1">
        <v>1004</v>
      </c>
      <c r="C701" s="2" t="s">
        <v>390</v>
      </c>
      <c r="D701" s="2"/>
      <c r="E701" s="5" t="s">
        <v>436</v>
      </c>
      <c r="F701" s="135">
        <f>F702</f>
        <v>354.9</v>
      </c>
      <c r="G701" s="150">
        <f>G702</f>
        <v>354.8252</v>
      </c>
      <c r="H701" s="143">
        <f t="shared" si="22"/>
        <v>99.978923640462099</v>
      </c>
      <c r="L701" s="31"/>
    </row>
    <row r="702" spans="1:12" ht="26" x14ac:dyDescent="0.35">
      <c r="A702" s="62">
        <v>691</v>
      </c>
      <c r="B702" s="3">
        <v>1004</v>
      </c>
      <c r="C702" s="4" t="s">
        <v>390</v>
      </c>
      <c r="D702" s="4" t="s">
        <v>48</v>
      </c>
      <c r="E702" s="83" t="s">
        <v>49</v>
      </c>
      <c r="F702" s="136">
        <f>300+54.9</f>
        <v>354.9</v>
      </c>
      <c r="G702" s="151">
        <v>354.8252</v>
      </c>
      <c r="H702" s="144">
        <f t="shared" si="22"/>
        <v>99.978923640462099</v>
      </c>
      <c r="L702" s="31"/>
    </row>
    <row r="703" spans="1:12" ht="15.5" x14ac:dyDescent="0.35">
      <c r="A703" s="62">
        <v>692</v>
      </c>
      <c r="B703" s="50">
        <v>1006</v>
      </c>
      <c r="C703" s="10"/>
      <c r="D703" s="10"/>
      <c r="E703" s="77" t="s">
        <v>42</v>
      </c>
      <c r="F703" s="135">
        <f>F704</f>
        <v>9242</v>
      </c>
      <c r="G703" s="150">
        <f>G704</f>
        <v>8626.255869999999</v>
      </c>
      <c r="H703" s="143">
        <f t="shared" si="22"/>
        <v>93.337544579095422</v>
      </c>
      <c r="L703" s="31"/>
    </row>
    <row r="704" spans="1:12" ht="26" x14ac:dyDescent="0.35">
      <c r="A704" s="62">
        <v>693</v>
      </c>
      <c r="B704" s="50">
        <v>1006</v>
      </c>
      <c r="C704" s="2" t="s">
        <v>195</v>
      </c>
      <c r="D704" s="2"/>
      <c r="E704" s="84" t="s">
        <v>743</v>
      </c>
      <c r="F704" s="135">
        <f>F708+F705</f>
        <v>9242</v>
      </c>
      <c r="G704" s="150">
        <f>G708+G705</f>
        <v>8626.255869999999</v>
      </c>
      <c r="H704" s="143">
        <f t="shared" si="22"/>
        <v>93.337544579095422</v>
      </c>
      <c r="L704" s="31"/>
    </row>
    <row r="705" spans="1:12" ht="39" x14ac:dyDescent="0.35">
      <c r="A705" s="62">
        <v>694</v>
      </c>
      <c r="B705" s="50">
        <v>1006</v>
      </c>
      <c r="C705" s="2" t="s">
        <v>194</v>
      </c>
      <c r="D705" s="2"/>
      <c r="E705" s="84" t="s">
        <v>166</v>
      </c>
      <c r="F705" s="135">
        <f>F706</f>
        <v>215</v>
      </c>
      <c r="G705" s="150">
        <f>G706</f>
        <v>215</v>
      </c>
      <c r="H705" s="143">
        <f t="shared" si="22"/>
        <v>100</v>
      </c>
      <c r="L705" s="31"/>
    </row>
    <row r="706" spans="1:12" ht="39" x14ac:dyDescent="0.35">
      <c r="A706" s="62">
        <v>695</v>
      </c>
      <c r="B706" s="50">
        <v>1006</v>
      </c>
      <c r="C706" s="30" t="s">
        <v>309</v>
      </c>
      <c r="D706" s="2"/>
      <c r="E706" s="77" t="s">
        <v>168</v>
      </c>
      <c r="F706" s="135">
        <f>F707</f>
        <v>215</v>
      </c>
      <c r="G706" s="150">
        <f>G707</f>
        <v>215</v>
      </c>
      <c r="H706" s="143">
        <f t="shared" si="22"/>
        <v>100</v>
      </c>
      <c r="L706" s="31"/>
    </row>
    <row r="707" spans="1:12" ht="26" x14ac:dyDescent="0.35">
      <c r="A707" s="62">
        <v>696</v>
      </c>
      <c r="B707" s="51">
        <v>1006</v>
      </c>
      <c r="C707" s="48" t="s">
        <v>309</v>
      </c>
      <c r="D707" s="4" t="s">
        <v>72</v>
      </c>
      <c r="E707" s="83" t="s">
        <v>651</v>
      </c>
      <c r="F707" s="136">
        <v>215</v>
      </c>
      <c r="G707" s="151">
        <v>215</v>
      </c>
      <c r="H707" s="144">
        <f t="shared" si="22"/>
        <v>100</v>
      </c>
      <c r="L707" s="31"/>
    </row>
    <row r="708" spans="1:12" ht="39" x14ac:dyDescent="0.35">
      <c r="A708" s="62">
        <v>697</v>
      </c>
      <c r="B708" s="50">
        <v>1006</v>
      </c>
      <c r="C708" s="2" t="s">
        <v>310</v>
      </c>
      <c r="D708" s="2"/>
      <c r="E708" s="84" t="s">
        <v>861</v>
      </c>
      <c r="F708" s="135">
        <f>F709+F712</f>
        <v>9027</v>
      </c>
      <c r="G708" s="150">
        <f>G709+G712</f>
        <v>8411.255869999999</v>
      </c>
      <c r="H708" s="143">
        <f t="shared" si="22"/>
        <v>93.178861969646604</v>
      </c>
      <c r="L708" s="31"/>
    </row>
    <row r="709" spans="1:12" ht="39" x14ac:dyDescent="0.35">
      <c r="A709" s="62">
        <v>698</v>
      </c>
      <c r="B709" s="50">
        <v>1006</v>
      </c>
      <c r="C709" s="10" t="s">
        <v>327</v>
      </c>
      <c r="D709" s="2"/>
      <c r="E709" s="77" t="s">
        <v>541</v>
      </c>
      <c r="F709" s="135">
        <f>F710+F711</f>
        <v>757</v>
      </c>
      <c r="G709" s="150">
        <f>G710+G711</f>
        <v>608.72985999999992</v>
      </c>
      <c r="H709" s="143">
        <f t="shared" si="22"/>
        <v>80.413455746367219</v>
      </c>
      <c r="L709" s="31"/>
    </row>
    <row r="710" spans="1:12" ht="15.5" x14ac:dyDescent="0.35">
      <c r="A710" s="62">
        <v>699</v>
      </c>
      <c r="B710" s="51">
        <v>1006</v>
      </c>
      <c r="C710" s="4" t="s">
        <v>327</v>
      </c>
      <c r="D710" s="4" t="s">
        <v>44</v>
      </c>
      <c r="E710" s="83" t="s">
        <v>45</v>
      </c>
      <c r="F710" s="139">
        <v>706</v>
      </c>
      <c r="G710" s="152">
        <v>605.12983999999994</v>
      </c>
      <c r="H710" s="144">
        <f t="shared" si="22"/>
        <v>85.712441926345605</v>
      </c>
      <c r="L710" s="31"/>
    </row>
    <row r="711" spans="1:12" ht="26" x14ac:dyDescent="0.35">
      <c r="A711" s="62">
        <v>700</v>
      </c>
      <c r="B711" s="51">
        <v>1006</v>
      </c>
      <c r="C711" s="4" t="s">
        <v>327</v>
      </c>
      <c r="D711" s="4">
        <v>240</v>
      </c>
      <c r="E711" s="83" t="s">
        <v>77</v>
      </c>
      <c r="F711" s="139">
        <v>51</v>
      </c>
      <c r="G711" s="152">
        <v>3.6000200000000002</v>
      </c>
      <c r="H711" s="144">
        <f t="shared" si="22"/>
        <v>7.0588627450980397</v>
      </c>
      <c r="L711" s="31"/>
    </row>
    <row r="712" spans="1:12" ht="39" x14ac:dyDescent="0.35">
      <c r="A712" s="62">
        <v>701</v>
      </c>
      <c r="B712" s="50">
        <v>1006</v>
      </c>
      <c r="C712" s="2" t="s">
        <v>328</v>
      </c>
      <c r="D712" s="2"/>
      <c r="E712" s="77" t="s">
        <v>542</v>
      </c>
      <c r="F712" s="135">
        <f>F713+F714</f>
        <v>8270</v>
      </c>
      <c r="G712" s="150">
        <f>G713+G714</f>
        <v>7802.5260099999996</v>
      </c>
      <c r="H712" s="143">
        <f t="shared" si="22"/>
        <v>94.347351995163237</v>
      </c>
      <c r="L712" s="31"/>
    </row>
    <row r="713" spans="1:12" ht="15.5" x14ac:dyDescent="0.35">
      <c r="A713" s="62">
        <v>702</v>
      </c>
      <c r="B713" s="51">
        <v>1006</v>
      </c>
      <c r="C713" s="4" t="s">
        <v>328</v>
      </c>
      <c r="D713" s="4" t="s">
        <v>44</v>
      </c>
      <c r="E713" s="83" t="s">
        <v>45</v>
      </c>
      <c r="F713" s="139">
        <v>5848</v>
      </c>
      <c r="G713" s="152">
        <v>5839.8073100000001</v>
      </c>
      <c r="H713" s="144">
        <f t="shared" si="22"/>
        <v>99.859906121751024</v>
      </c>
      <c r="L713" s="31"/>
    </row>
    <row r="714" spans="1:12" ht="26" x14ac:dyDescent="0.35">
      <c r="A714" s="62">
        <v>703</v>
      </c>
      <c r="B714" s="51">
        <v>1006</v>
      </c>
      <c r="C714" s="4" t="s">
        <v>328</v>
      </c>
      <c r="D714" s="4">
        <v>240</v>
      </c>
      <c r="E714" s="83" t="s">
        <v>77</v>
      </c>
      <c r="F714" s="139">
        <v>2422</v>
      </c>
      <c r="G714" s="152">
        <v>1962.7186999999999</v>
      </c>
      <c r="H714" s="144">
        <f t="shared" si="22"/>
        <v>81.037105697770428</v>
      </c>
      <c r="L714" s="31"/>
    </row>
    <row r="715" spans="1:12" ht="15.5" x14ac:dyDescent="0.35">
      <c r="A715" s="62">
        <v>704</v>
      </c>
      <c r="B715" s="50">
        <v>1100</v>
      </c>
      <c r="C715" s="10"/>
      <c r="D715" s="10"/>
      <c r="E715" s="82" t="s">
        <v>34</v>
      </c>
      <c r="F715" s="135">
        <f>F727+F756+F716</f>
        <v>99751.699999999983</v>
      </c>
      <c r="G715" s="150">
        <f>G727+G756+G716</f>
        <v>95257.936750000008</v>
      </c>
      <c r="H715" s="143">
        <f t="shared" si="22"/>
        <v>95.495050961537515</v>
      </c>
      <c r="L715" s="31"/>
    </row>
    <row r="716" spans="1:12" ht="15.5" x14ac:dyDescent="0.35">
      <c r="A716" s="62">
        <v>705</v>
      </c>
      <c r="B716" s="50">
        <v>1101</v>
      </c>
      <c r="C716" s="10"/>
      <c r="D716" s="10"/>
      <c r="E716" s="77" t="s">
        <v>722</v>
      </c>
      <c r="F716" s="135">
        <f>F717</f>
        <v>15720.100000000002</v>
      </c>
      <c r="G716" s="150">
        <f>G717</f>
        <v>15652.763300000002</v>
      </c>
      <c r="H716" s="143">
        <f t="shared" si="22"/>
        <v>99.571652215952824</v>
      </c>
      <c r="L716" s="31"/>
    </row>
    <row r="717" spans="1:12" ht="39" x14ac:dyDescent="0.35">
      <c r="A717" s="62">
        <v>706</v>
      </c>
      <c r="B717" s="50">
        <v>1101</v>
      </c>
      <c r="C717" s="2" t="s">
        <v>279</v>
      </c>
      <c r="D717" s="2"/>
      <c r="E717" s="84" t="s">
        <v>742</v>
      </c>
      <c r="F717" s="135">
        <f>F718</f>
        <v>15720.100000000002</v>
      </c>
      <c r="G717" s="150">
        <f>G718</f>
        <v>15652.763300000002</v>
      </c>
      <c r="H717" s="143">
        <f t="shared" ref="H717:H772" si="23">G717/F717*100</f>
        <v>99.571652215952824</v>
      </c>
      <c r="L717" s="31"/>
    </row>
    <row r="718" spans="1:12" ht="39" x14ac:dyDescent="0.35">
      <c r="A718" s="62">
        <v>707</v>
      </c>
      <c r="B718" s="50">
        <v>1101</v>
      </c>
      <c r="C718" s="30" t="s">
        <v>290</v>
      </c>
      <c r="D718" s="2"/>
      <c r="E718" s="84" t="s">
        <v>127</v>
      </c>
      <c r="F718" s="135">
        <f>F719+F721+F723+F725</f>
        <v>15720.100000000002</v>
      </c>
      <c r="G718" s="150">
        <f>G719+G721+G723+G725</f>
        <v>15652.763300000002</v>
      </c>
      <c r="H718" s="143">
        <f t="shared" si="23"/>
        <v>99.571652215952824</v>
      </c>
      <c r="L718" s="31"/>
    </row>
    <row r="719" spans="1:12" ht="15.5" x14ac:dyDescent="0.35">
      <c r="A719" s="62">
        <v>708</v>
      </c>
      <c r="B719" s="50">
        <v>1101</v>
      </c>
      <c r="C719" s="2" t="s">
        <v>291</v>
      </c>
      <c r="D719" s="2"/>
      <c r="E719" s="77" t="s">
        <v>129</v>
      </c>
      <c r="F719" s="135">
        <f>F720</f>
        <v>10101.200000000001</v>
      </c>
      <c r="G719" s="150">
        <f>G720</f>
        <v>10101.200000000001</v>
      </c>
      <c r="H719" s="143">
        <f t="shared" si="23"/>
        <v>100</v>
      </c>
      <c r="L719" s="31"/>
    </row>
    <row r="720" spans="1:12" ht="15.5" x14ac:dyDescent="0.35">
      <c r="A720" s="62">
        <v>709</v>
      </c>
      <c r="B720" s="51">
        <v>1101</v>
      </c>
      <c r="C720" s="4" t="s">
        <v>291</v>
      </c>
      <c r="D720" s="4" t="s">
        <v>90</v>
      </c>
      <c r="E720" s="83" t="s">
        <v>91</v>
      </c>
      <c r="F720" s="136">
        <v>10101.200000000001</v>
      </c>
      <c r="G720" s="151">
        <v>10101.200000000001</v>
      </c>
      <c r="H720" s="144">
        <f t="shared" si="23"/>
        <v>100</v>
      </c>
      <c r="L720" s="31"/>
    </row>
    <row r="721" spans="1:12" ht="39" x14ac:dyDescent="0.35">
      <c r="A721" s="62">
        <v>710</v>
      </c>
      <c r="B721" s="50">
        <v>1101</v>
      </c>
      <c r="C721" s="2" t="s">
        <v>380</v>
      </c>
      <c r="D721" s="4"/>
      <c r="E721" s="77" t="s">
        <v>447</v>
      </c>
      <c r="F721" s="135">
        <f>F722</f>
        <v>1005</v>
      </c>
      <c r="G721" s="150">
        <f>G722</f>
        <v>1005</v>
      </c>
      <c r="H721" s="143">
        <f t="shared" si="23"/>
        <v>100</v>
      </c>
      <c r="L721" s="31"/>
    </row>
    <row r="722" spans="1:12" ht="15.5" x14ac:dyDescent="0.35">
      <c r="A722" s="62">
        <v>711</v>
      </c>
      <c r="B722" s="51">
        <v>1101</v>
      </c>
      <c r="C722" s="4" t="s">
        <v>380</v>
      </c>
      <c r="D722" s="4" t="s">
        <v>90</v>
      </c>
      <c r="E722" s="83" t="s">
        <v>91</v>
      </c>
      <c r="F722" s="136">
        <v>1005</v>
      </c>
      <c r="G722" s="151">
        <v>1005</v>
      </c>
      <c r="H722" s="144">
        <f t="shared" si="23"/>
        <v>100</v>
      </c>
      <c r="L722" s="31"/>
    </row>
    <row r="723" spans="1:12" ht="26" x14ac:dyDescent="0.35">
      <c r="A723" s="62">
        <v>712</v>
      </c>
      <c r="B723" s="50">
        <v>1101</v>
      </c>
      <c r="C723" s="2" t="s">
        <v>477</v>
      </c>
      <c r="D723" s="4"/>
      <c r="E723" s="77" t="s">
        <v>476</v>
      </c>
      <c r="F723" s="135">
        <f>F724</f>
        <v>365.7</v>
      </c>
      <c r="G723" s="150">
        <f>G724</f>
        <v>298.36329999999998</v>
      </c>
      <c r="H723" s="143">
        <f t="shared" si="23"/>
        <v>81.586901832102811</v>
      </c>
      <c r="L723" s="31"/>
    </row>
    <row r="724" spans="1:12" ht="15.5" x14ac:dyDescent="0.35">
      <c r="A724" s="62">
        <v>713</v>
      </c>
      <c r="B724" s="51">
        <v>1101</v>
      </c>
      <c r="C724" s="4" t="s">
        <v>477</v>
      </c>
      <c r="D724" s="4" t="s">
        <v>90</v>
      </c>
      <c r="E724" s="83" t="s">
        <v>91</v>
      </c>
      <c r="F724" s="136">
        <v>365.7</v>
      </c>
      <c r="G724" s="151">
        <v>298.36329999999998</v>
      </c>
      <c r="H724" s="144">
        <f t="shared" si="23"/>
        <v>81.586901832102811</v>
      </c>
      <c r="L724" s="31"/>
    </row>
    <row r="725" spans="1:12" ht="78" x14ac:dyDescent="0.35">
      <c r="A725" s="62">
        <v>714</v>
      </c>
      <c r="B725" s="50">
        <v>1101</v>
      </c>
      <c r="C725" s="2" t="s">
        <v>738</v>
      </c>
      <c r="D725" s="4"/>
      <c r="E725" s="84" t="s">
        <v>739</v>
      </c>
      <c r="F725" s="135">
        <f>F726</f>
        <v>4248.2</v>
      </c>
      <c r="G725" s="150">
        <f>G726</f>
        <v>4248.2</v>
      </c>
      <c r="H725" s="143">
        <f t="shared" si="23"/>
        <v>100</v>
      </c>
      <c r="L725" s="31"/>
    </row>
    <row r="726" spans="1:12" ht="15.5" x14ac:dyDescent="0.35">
      <c r="A726" s="62">
        <v>715</v>
      </c>
      <c r="B726" s="51">
        <v>1101</v>
      </c>
      <c r="C726" s="48" t="s">
        <v>738</v>
      </c>
      <c r="D726" s="4" t="s">
        <v>90</v>
      </c>
      <c r="E726" s="83" t="s">
        <v>91</v>
      </c>
      <c r="F726" s="139">
        <v>4248.2</v>
      </c>
      <c r="G726" s="152">
        <v>4248.2</v>
      </c>
      <c r="H726" s="144">
        <f t="shared" si="23"/>
        <v>100</v>
      </c>
      <c r="L726" s="31"/>
    </row>
    <row r="727" spans="1:12" ht="15.5" x14ac:dyDescent="0.35">
      <c r="A727" s="62">
        <v>716</v>
      </c>
      <c r="B727" s="50">
        <v>1102</v>
      </c>
      <c r="C727" s="10"/>
      <c r="D727" s="10"/>
      <c r="E727" s="77" t="s">
        <v>41</v>
      </c>
      <c r="F727" s="135">
        <f>F732+F750+F728</f>
        <v>68633.199999999983</v>
      </c>
      <c r="G727" s="150">
        <f>G732+G750+G728</f>
        <v>64206.773450000001</v>
      </c>
      <c r="H727" s="143">
        <f t="shared" si="23"/>
        <v>93.550604445079074</v>
      </c>
      <c r="L727" s="31"/>
    </row>
    <row r="728" spans="1:12" ht="26" x14ac:dyDescent="0.35">
      <c r="A728" s="62">
        <v>717</v>
      </c>
      <c r="B728" s="9">
        <v>1102</v>
      </c>
      <c r="C728" s="10" t="s">
        <v>297</v>
      </c>
      <c r="D728" s="10"/>
      <c r="E728" s="27" t="s">
        <v>744</v>
      </c>
      <c r="F728" s="135">
        <f t="shared" ref="F728:G730" si="24">F729</f>
        <v>288.39999999999998</v>
      </c>
      <c r="G728" s="150">
        <f t="shared" si="24"/>
        <v>288.39999999999998</v>
      </c>
      <c r="H728" s="143">
        <f t="shared" si="23"/>
        <v>100</v>
      </c>
      <c r="L728" s="31"/>
    </row>
    <row r="729" spans="1:12" ht="26" x14ac:dyDescent="0.35">
      <c r="A729" s="62">
        <v>718</v>
      </c>
      <c r="B729" s="9">
        <v>1102</v>
      </c>
      <c r="C729" s="10" t="s">
        <v>298</v>
      </c>
      <c r="D729" s="10"/>
      <c r="E729" s="27" t="s">
        <v>170</v>
      </c>
      <c r="F729" s="135">
        <f t="shared" si="24"/>
        <v>288.39999999999998</v>
      </c>
      <c r="G729" s="150">
        <f t="shared" si="24"/>
        <v>288.39999999999998</v>
      </c>
      <c r="H729" s="143">
        <f t="shared" si="23"/>
        <v>100</v>
      </c>
      <c r="L729" s="31"/>
    </row>
    <row r="730" spans="1:12" ht="39" x14ac:dyDescent="0.35">
      <c r="A730" s="62">
        <v>719</v>
      </c>
      <c r="B730" s="50">
        <v>1102</v>
      </c>
      <c r="C730" s="10" t="s">
        <v>862</v>
      </c>
      <c r="D730" s="10"/>
      <c r="E730" s="27" t="s">
        <v>863</v>
      </c>
      <c r="F730" s="135">
        <f t="shared" si="24"/>
        <v>288.39999999999998</v>
      </c>
      <c r="G730" s="150">
        <f t="shared" si="24"/>
        <v>288.39999999999998</v>
      </c>
      <c r="H730" s="143">
        <f t="shared" si="23"/>
        <v>100</v>
      </c>
      <c r="L730" s="31"/>
    </row>
    <row r="731" spans="1:12" ht="26" x14ac:dyDescent="0.35">
      <c r="A731" s="62">
        <v>720</v>
      </c>
      <c r="B731" s="51">
        <v>1102</v>
      </c>
      <c r="C731" s="12" t="s">
        <v>862</v>
      </c>
      <c r="D731" s="4">
        <v>240</v>
      </c>
      <c r="E731" s="83" t="s">
        <v>77</v>
      </c>
      <c r="F731" s="136">
        <v>288.39999999999998</v>
      </c>
      <c r="G731" s="151">
        <v>288.39999999999998</v>
      </c>
      <c r="H731" s="144">
        <f t="shared" si="23"/>
        <v>100</v>
      </c>
      <c r="L731" s="31"/>
    </row>
    <row r="732" spans="1:12" ht="26" x14ac:dyDescent="0.35">
      <c r="A732" s="62">
        <v>721</v>
      </c>
      <c r="B732" s="50">
        <v>1102</v>
      </c>
      <c r="C732" s="10" t="s">
        <v>292</v>
      </c>
      <c r="D732" s="10"/>
      <c r="E732" s="84" t="s">
        <v>864</v>
      </c>
      <c r="F732" s="135">
        <f>F733+F738+F741+F746+F748+F744</f>
        <v>65981.399999999994</v>
      </c>
      <c r="G732" s="150">
        <f>G733+G738+G741+G746+G748+G744</f>
        <v>61554.973449999998</v>
      </c>
      <c r="H732" s="143">
        <f t="shared" si="23"/>
        <v>93.291402501310984</v>
      </c>
      <c r="L732" s="31"/>
    </row>
    <row r="733" spans="1:12" ht="26" x14ac:dyDescent="0.35">
      <c r="A733" s="62">
        <v>722</v>
      </c>
      <c r="B733" s="50">
        <v>1102</v>
      </c>
      <c r="C733" s="10" t="s">
        <v>865</v>
      </c>
      <c r="D733" s="10"/>
      <c r="E733" s="77" t="s">
        <v>144</v>
      </c>
      <c r="F733" s="135">
        <f>F736+F734+F735+F737</f>
        <v>56221.5</v>
      </c>
      <c r="G733" s="150">
        <f>G736+G734+G735+G737</f>
        <v>56117.34145</v>
      </c>
      <c r="H733" s="143">
        <f t="shared" si="23"/>
        <v>99.814735377035475</v>
      </c>
      <c r="L733" s="31"/>
    </row>
    <row r="734" spans="1:12" ht="15.5" x14ac:dyDescent="0.35">
      <c r="A734" s="62">
        <v>723</v>
      </c>
      <c r="B734" s="51">
        <v>1102</v>
      </c>
      <c r="C734" s="12" t="s">
        <v>865</v>
      </c>
      <c r="D734" s="4" t="s">
        <v>44</v>
      </c>
      <c r="E734" s="83" t="s">
        <v>45</v>
      </c>
      <c r="F734" s="136">
        <f>15942.2-650+650</f>
        <v>15942.2</v>
      </c>
      <c r="G734" s="151">
        <v>15925.370140000001</v>
      </c>
      <c r="H734" s="144">
        <f t="shared" si="23"/>
        <v>99.89443201063844</v>
      </c>
      <c r="L734" s="31"/>
    </row>
    <row r="735" spans="1:12" ht="26" x14ac:dyDescent="0.35">
      <c r="A735" s="62">
        <v>724</v>
      </c>
      <c r="B735" s="51">
        <v>1102</v>
      </c>
      <c r="C735" s="12" t="s">
        <v>865</v>
      </c>
      <c r="D735" s="4">
        <v>240</v>
      </c>
      <c r="E735" s="83" t="s">
        <v>77</v>
      </c>
      <c r="F735" s="136">
        <f>1917.8+650</f>
        <v>2567.8000000000002</v>
      </c>
      <c r="G735" s="151">
        <v>2505.40931</v>
      </c>
      <c r="H735" s="144">
        <f t="shared" si="23"/>
        <v>97.570266765324405</v>
      </c>
      <c r="L735" s="31"/>
    </row>
    <row r="736" spans="1:12" ht="15.5" x14ac:dyDescent="0.35">
      <c r="A736" s="62">
        <v>725</v>
      </c>
      <c r="B736" s="51">
        <v>1102</v>
      </c>
      <c r="C736" s="12" t="s">
        <v>865</v>
      </c>
      <c r="D736" s="4" t="s">
        <v>85</v>
      </c>
      <c r="E736" s="83" t="s">
        <v>86</v>
      </c>
      <c r="F736" s="136">
        <v>37656.5</v>
      </c>
      <c r="G736" s="151">
        <v>37656.5</v>
      </c>
      <c r="H736" s="144">
        <f t="shared" si="23"/>
        <v>100</v>
      </c>
      <c r="L736" s="31"/>
    </row>
    <row r="737" spans="1:12" ht="15.5" x14ac:dyDescent="0.35">
      <c r="A737" s="62">
        <v>726</v>
      </c>
      <c r="B737" s="51">
        <v>1102</v>
      </c>
      <c r="C737" s="12" t="s">
        <v>865</v>
      </c>
      <c r="D737" s="4" t="s">
        <v>79</v>
      </c>
      <c r="E737" s="83" t="s">
        <v>80</v>
      </c>
      <c r="F737" s="136">
        <v>55</v>
      </c>
      <c r="G737" s="151">
        <v>30.062000000000001</v>
      </c>
      <c r="H737" s="144">
        <f t="shared" si="23"/>
        <v>54.658181818181816</v>
      </c>
      <c r="L737" s="31"/>
    </row>
    <row r="738" spans="1:12" ht="26" x14ac:dyDescent="0.35">
      <c r="A738" s="62">
        <v>727</v>
      </c>
      <c r="B738" s="50">
        <v>1102</v>
      </c>
      <c r="C738" s="2" t="s">
        <v>866</v>
      </c>
      <c r="D738" s="2"/>
      <c r="E738" s="77" t="s">
        <v>145</v>
      </c>
      <c r="F738" s="135">
        <f>F740+F739</f>
        <v>1550</v>
      </c>
      <c r="G738" s="150">
        <f>G740+G739</f>
        <v>1548.577</v>
      </c>
      <c r="H738" s="143">
        <f t="shared" si="23"/>
        <v>99.908193548387089</v>
      </c>
      <c r="L738" s="31"/>
    </row>
    <row r="739" spans="1:12" ht="15.5" x14ac:dyDescent="0.35">
      <c r="A739" s="62">
        <v>728</v>
      </c>
      <c r="B739" s="51">
        <v>1102</v>
      </c>
      <c r="C739" s="12" t="s">
        <v>866</v>
      </c>
      <c r="D739" s="4" t="s">
        <v>44</v>
      </c>
      <c r="E739" s="83" t="s">
        <v>45</v>
      </c>
      <c r="F739" s="136">
        <v>535</v>
      </c>
      <c r="G739" s="151">
        <v>535</v>
      </c>
      <c r="H739" s="144">
        <f t="shared" si="23"/>
        <v>100</v>
      </c>
      <c r="L739" s="31"/>
    </row>
    <row r="740" spans="1:12" ht="26" x14ac:dyDescent="0.35">
      <c r="A740" s="62">
        <v>729</v>
      </c>
      <c r="B740" s="51">
        <v>1102</v>
      </c>
      <c r="C740" s="12" t="s">
        <v>866</v>
      </c>
      <c r="D740" s="4" t="s">
        <v>78</v>
      </c>
      <c r="E740" s="83" t="s">
        <v>77</v>
      </c>
      <c r="F740" s="136">
        <v>1015</v>
      </c>
      <c r="G740" s="151">
        <v>1013.577</v>
      </c>
      <c r="H740" s="144">
        <f t="shared" si="23"/>
        <v>99.859802955665018</v>
      </c>
      <c r="L740" s="31"/>
    </row>
    <row r="741" spans="1:12" ht="39" x14ac:dyDescent="0.35">
      <c r="A741" s="62">
        <v>730</v>
      </c>
      <c r="B741" s="50">
        <v>1102</v>
      </c>
      <c r="C741" s="2" t="s">
        <v>867</v>
      </c>
      <c r="D741" s="2"/>
      <c r="E741" s="77" t="s">
        <v>151</v>
      </c>
      <c r="F741" s="135">
        <f>F743+F742</f>
        <v>35</v>
      </c>
      <c r="G741" s="150">
        <f>G743+G742</f>
        <v>34.954999999999998</v>
      </c>
      <c r="H741" s="143">
        <f t="shared" si="23"/>
        <v>99.871428571428567</v>
      </c>
      <c r="L741" s="31"/>
    </row>
    <row r="742" spans="1:12" ht="15.5" x14ac:dyDescent="0.35">
      <c r="A742" s="62">
        <v>731</v>
      </c>
      <c r="B742" s="51">
        <v>1102</v>
      </c>
      <c r="C742" s="12" t="s">
        <v>867</v>
      </c>
      <c r="D742" s="4" t="s">
        <v>44</v>
      </c>
      <c r="E742" s="83" t="s">
        <v>45</v>
      </c>
      <c r="F742" s="136">
        <v>10</v>
      </c>
      <c r="G742" s="151">
        <v>10</v>
      </c>
      <c r="H742" s="144">
        <f t="shared" si="23"/>
        <v>100</v>
      </c>
      <c r="L742" s="31"/>
    </row>
    <row r="743" spans="1:12" ht="26" x14ac:dyDescent="0.35">
      <c r="A743" s="62">
        <v>732</v>
      </c>
      <c r="B743" s="51">
        <v>1102</v>
      </c>
      <c r="C743" s="12" t="s">
        <v>867</v>
      </c>
      <c r="D743" s="4" t="s">
        <v>78</v>
      </c>
      <c r="E743" s="83" t="s">
        <v>77</v>
      </c>
      <c r="F743" s="136">
        <v>25</v>
      </c>
      <c r="G743" s="151">
        <v>24.954999999999998</v>
      </c>
      <c r="H743" s="144">
        <f t="shared" si="23"/>
        <v>99.82</v>
      </c>
      <c r="L743" s="31"/>
    </row>
    <row r="744" spans="1:12" ht="26" x14ac:dyDescent="0.35">
      <c r="A744" s="62">
        <v>733</v>
      </c>
      <c r="B744" s="50">
        <v>1102</v>
      </c>
      <c r="C744" s="2" t="s">
        <v>868</v>
      </c>
      <c r="D744" s="4"/>
      <c r="E744" s="77" t="s">
        <v>869</v>
      </c>
      <c r="F744" s="135">
        <f>F745</f>
        <v>8000</v>
      </c>
      <c r="G744" s="150">
        <f>G745</f>
        <v>3679.2</v>
      </c>
      <c r="H744" s="143">
        <f t="shared" si="23"/>
        <v>45.989999999999995</v>
      </c>
      <c r="L744" s="31"/>
    </row>
    <row r="745" spans="1:12" ht="26" x14ac:dyDescent="0.35">
      <c r="A745" s="62">
        <v>734</v>
      </c>
      <c r="B745" s="51">
        <v>1102</v>
      </c>
      <c r="C745" s="4" t="s">
        <v>868</v>
      </c>
      <c r="D745" s="4" t="s">
        <v>78</v>
      </c>
      <c r="E745" s="83" t="s">
        <v>77</v>
      </c>
      <c r="F745" s="136">
        <v>8000</v>
      </c>
      <c r="G745" s="151">
        <v>3679.2</v>
      </c>
      <c r="H745" s="144">
        <f t="shared" si="23"/>
        <v>45.989999999999995</v>
      </c>
      <c r="L745" s="31"/>
    </row>
    <row r="746" spans="1:12" ht="26" x14ac:dyDescent="0.35">
      <c r="A746" s="62">
        <v>735</v>
      </c>
      <c r="B746" s="50">
        <v>1102</v>
      </c>
      <c r="C746" s="10" t="s">
        <v>870</v>
      </c>
      <c r="D746" s="2"/>
      <c r="E746" s="77" t="s">
        <v>583</v>
      </c>
      <c r="F746" s="135">
        <f>F747</f>
        <v>122.4</v>
      </c>
      <c r="G746" s="150">
        <f>G747</f>
        <v>122.4</v>
      </c>
      <c r="H746" s="143">
        <f t="shared" si="23"/>
        <v>100</v>
      </c>
      <c r="L746" s="31"/>
    </row>
    <row r="747" spans="1:12" ht="15.5" x14ac:dyDescent="0.35">
      <c r="A747" s="62">
        <v>736</v>
      </c>
      <c r="B747" s="51">
        <v>1102</v>
      </c>
      <c r="C747" s="12" t="s">
        <v>870</v>
      </c>
      <c r="D747" s="4" t="s">
        <v>85</v>
      </c>
      <c r="E747" s="83" t="s">
        <v>86</v>
      </c>
      <c r="F747" s="139">
        <v>122.4</v>
      </c>
      <c r="G747" s="152">
        <v>122.4</v>
      </c>
      <c r="H747" s="144">
        <f t="shared" si="23"/>
        <v>100</v>
      </c>
      <c r="L747" s="31"/>
    </row>
    <row r="748" spans="1:12" ht="39" x14ac:dyDescent="0.35">
      <c r="A748" s="62">
        <v>737</v>
      </c>
      <c r="B748" s="50">
        <v>1102</v>
      </c>
      <c r="C748" s="10" t="s">
        <v>871</v>
      </c>
      <c r="D748" s="4"/>
      <c r="E748" s="84" t="s">
        <v>872</v>
      </c>
      <c r="F748" s="135">
        <f>F749</f>
        <v>52.5</v>
      </c>
      <c r="G748" s="150">
        <f>G749</f>
        <v>52.5</v>
      </c>
      <c r="H748" s="143">
        <f t="shared" si="23"/>
        <v>100</v>
      </c>
      <c r="L748" s="31"/>
    </row>
    <row r="749" spans="1:12" ht="15.5" x14ac:dyDescent="0.35">
      <c r="A749" s="62">
        <v>738</v>
      </c>
      <c r="B749" s="51">
        <v>1102</v>
      </c>
      <c r="C749" s="12" t="s">
        <v>871</v>
      </c>
      <c r="D749" s="4" t="s">
        <v>85</v>
      </c>
      <c r="E749" s="83" t="s">
        <v>86</v>
      </c>
      <c r="F749" s="136">
        <v>52.5</v>
      </c>
      <c r="G749" s="151">
        <v>52.5</v>
      </c>
      <c r="H749" s="144">
        <f t="shared" si="23"/>
        <v>100</v>
      </c>
      <c r="L749" s="31"/>
    </row>
    <row r="750" spans="1:12" ht="15.5" x14ac:dyDescent="0.35">
      <c r="A750" s="62">
        <v>739</v>
      </c>
      <c r="B750" s="50">
        <v>1102</v>
      </c>
      <c r="C750" s="2" t="s">
        <v>189</v>
      </c>
      <c r="D750" s="2"/>
      <c r="E750" s="77" t="s">
        <v>156</v>
      </c>
      <c r="F750" s="135">
        <f>F751+F753</f>
        <v>2363.4</v>
      </c>
      <c r="G750" s="150">
        <f>G751+G753</f>
        <v>2363.4</v>
      </c>
      <c r="H750" s="143">
        <f t="shared" si="23"/>
        <v>100</v>
      </c>
      <c r="L750" s="31"/>
    </row>
    <row r="751" spans="1:12" ht="26" x14ac:dyDescent="0.35">
      <c r="A751" s="62">
        <v>740</v>
      </c>
      <c r="B751" s="50">
        <v>1102</v>
      </c>
      <c r="C751" s="10" t="s">
        <v>873</v>
      </c>
      <c r="D751" s="4"/>
      <c r="E751" s="77" t="s">
        <v>874</v>
      </c>
      <c r="F751" s="135">
        <f>F752</f>
        <v>700</v>
      </c>
      <c r="G751" s="150">
        <f>G752</f>
        <v>700</v>
      </c>
      <c r="H751" s="143">
        <f t="shared" si="23"/>
        <v>100</v>
      </c>
      <c r="L751" s="31"/>
    </row>
    <row r="752" spans="1:12" ht="26" x14ac:dyDescent="0.35">
      <c r="A752" s="62">
        <v>741</v>
      </c>
      <c r="B752" s="51">
        <v>1102</v>
      </c>
      <c r="C752" s="12" t="s">
        <v>873</v>
      </c>
      <c r="D752" s="4" t="s">
        <v>78</v>
      </c>
      <c r="E752" s="83" t="s">
        <v>77</v>
      </c>
      <c r="F752" s="136">
        <v>700</v>
      </c>
      <c r="G752" s="151">
        <v>700</v>
      </c>
      <c r="H752" s="144">
        <f t="shared" si="23"/>
        <v>100</v>
      </c>
      <c r="L752" s="31"/>
    </row>
    <row r="753" spans="1:12" ht="52" x14ac:dyDescent="0.35">
      <c r="A753" s="62">
        <v>742</v>
      </c>
      <c r="B753" s="50">
        <v>1102</v>
      </c>
      <c r="C753" s="137" t="s">
        <v>729</v>
      </c>
      <c r="D753" s="2"/>
      <c r="E753" s="84" t="s">
        <v>734</v>
      </c>
      <c r="F753" s="135">
        <f>F754+F755</f>
        <v>1663.4</v>
      </c>
      <c r="G753" s="150">
        <f>G754+G755</f>
        <v>1663.4</v>
      </c>
      <c r="H753" s="143">
        <f t="shared" si="23"/>
        <v>100</v>
      </c>
      <c r="L753" s="31"/>
    </row>
    <row r="754" spans="1:12" ht="15.5" x14ac:dyDescent="0.35">
      <c r="A754" s="62">
        <v>743</v>
      </c>
      <c r="B754" s="51">
        <v>1102</v>
      </c>
      <c r="C754" s="138" t="s">
        <v>729</v>
      </c>
      <c r="D754" s="4" t="s">
        <v>44</v>
      </c>
      <c r="E754" s="83" t="s">
        <v>45</v>
      </c>
      <c r="F754" s="139">
        <v>533</v>
      </c>
      <c r="G754" s="152">
        <v>533</v>
      </c>
      <c r="H754" s="144">
        <f t="shared" si="23"/>
        <v>100</v>
      </c>
      <c r="L754" s="31"/>
    </row>
    <row r="755" spans="1:12" ht="15.5" x14ac:dyDescent="0.35">
      <c r="A755" s="62">
        <v>744</v>
      </c>
      <c r="B755" s="51">
        <v>1102</v>
      </c>
      <c r="C755" s="138" t="s">
        <v>729</v>
      </c>
      <c r="D755" s="4" t="s">
        <v>85</v>
      </c>
      <c r="E755" s="83" t="s">
        <v>86</v>
      </c>
      <c r="F755" s="139">
        <v>1130.4000000000001</v>
      </c>
      <c r="G755" s="152">
        <v>1130.4000000000001</v>
      </c>
      <c r="H755" s="144">
        <f t="shared" si="23"/>
        <v>100</v>
      </c>
      <c r="L755" s="31"/>
    </row>
    <row r="756" spans="1:12" ht="15.5" x14ac:dyDescent="0.35">
      <c r="A756" s="62">
        <v>745</v>
      </c>
      <c r="B756" s="91">
        <v>1103</v>
      </c>
      <c r="C756" s="101"/>
      <c r="D756" s="4"/>
      <c r="E756" s="77" t="s">
        <v>539</v>
      </c>
      <c r="F756" s="135">
        <f>F757</f>
        <v>15398.4</v>
      </c>
      <c r="G756" s="150">
        <f>G757</f>
        <v>15398.4</v>
      </c>
      <c r="H756" s="143">
        <f t="shared" si="23"/>
        <v>100</v>
      </c>
      <c r="L756" s="31"/>
    </row>
    <row r="757" spans="1:12" ht="26" x14ac:dyDescent="0.35">
      <c r="A757" s="62">
        <v>746</v>
      </c>
      <c r="B757" s="91">
        <v>1103</v>
      </c>
      <c r="C757" s="10" t="s">
        <v>292</v>
      </c>
      <c r="D757" s="10"/>
      <c r="E757" s="84" t="s">
        <v>864</v>
      </c>
      <c r="F757" s="135">
        <f>F758+F760</f>
        <v>15398.4</v>
      </c>
      <c r="G757" s="150">
        <f>G758+G760</f>
        <v>15398.4</v>
      </c>
      <c r="H757" s="143">
        <f t="shared" si="23"/>
        <v>100</v>
      </c>
      <c r="L757" s="31"/>
    </row>
    <row r="758" spans="1:12" ht="26" x14ac:dyDescent="0.35">
      <c r="A758" s="62">
        <v>747</v>
      </c>
      <c r="B758" s="1">
        <v>1103</v>
      </c>
      <c r="C758" s="10" t="s">
        <v>875</v>
      </c>
      <c r="D758" s="4"/>
      <c r="E758" s="77" t="s">
        <v>459</v>
      </c>
      <c r="F758" s="142">
        <f>F759</f>
        <v>15285.1</v>
      </c>
      <c r="G758" s="154">
        <f>G759</f>
        <v>15285.11429</v>
      </c>
      <c r="H758" s="143">
        <f t="shared" si="23"/>
        <v>100.00009348973838</v>
      </c>
      <c r="L758" s="31"/>
    </row>
    <row r="759" spans="1:12" ht="15.5" x14ac:dyDescent="0.35">
      <c r="A759" s="62">
        <v>748</v>
      </c>
      <c r="B759" s="51">
        <v>1103</v>
      </c>
      <c r="C759" s="12" t="s">
        <v>875</v>
      </c>
      <c r="D759" s="4" t="s">
        <v>90</v>
      </c>
      <c r="E759" s="83" t="s">
        <v>91</v>
      </c>
      <c r="F759" s="136">
        <v>15285.1</v>
      </c>
      <c r="G759" s="151">
        <v>15285.11429</v>
      </c>
      <c r="H759" s="144">
        <f t="shared" si="23"/>
        <v>100.00009348973838</v>
      </c>
      <c r="L759" s="31"/>
    </row>
    <row r="760" spans="1:12" ht="39" x14ac:dyDescent="0.35">
      <c r="A760" s="62">
        <v>749</v>
      </c>
      <c r="B760" s="91">
        <v>1103</v>
      </c>
      <c r="C760" s="10" t="s">
        <v>876</v>
      </c>
      <c r="D760" s="10"/>
      <c r="E760" s="77" t="s">
        <v>877</v>
      </c>
      <c r="F760" s="135">
        <f>F761</f>
        <v>113.3</v>
      </c>
      <c r="G760" s="150">
        <f>G761</f>
        <v>113.28570999999999</v>
      </c>
      <c r="H760" s="143">
        <f t="shared" si="23"/>
        <v>99.987387466902021</v>
      </c>
      <c r="L760" s="31"/>
    </row>
    <row r="761" spans="1:12" ht="15.5" x14ac:dyDescent="0.35">
      <c r="A761" s="62">
        <v>750</v>
      </c>
      <c r="B761" s="92">
        <v>1103</v>
      </c>
      <c r="C761" s="12" t="s">
        <v>876</v>
      </c>
      <c r="D761" s="12" t="s">
        <v>90</v>
      </c>
      <c r="E761" s="83" t="s">
        <v>91</v>
      </c>
      <c r="F761" s="139">
        <f>77.5+34+1.8</f>
        <v>113.3</v>
      </c>
      <c r="G761" s="152">
        <v>113.28570999999999</v>
      </c>
      <c r="H761" s="144">
        <f t="shared" si="23"/>
        <v>99.987387466902021</v>
      </c>
      <c r="L761" s="31"/>
    </row>
    <row r="762" spans="1:12" ht="15.5" x14ac:dyDescent="0.35">
      <c r="A762" s="62">
        <v>751</v>
      </c>
      <c r="B762" s="50">
        <v>1200</v>
      </c>
      <c r="C762" s="12"/>
      <c r="D762" s="29"/>
      <c r="E762" s="82" t="s">
        <v>71</v>
      </c>
      <c r="F762" s="135">
        <f t="shared" ref="F762:G765" si="25">F763</f>
        <v>550</v>
      </c>
      <c r="G762" s="150">
        <f t="shared" si="25"/>
        <v>475.09303</v>
      </c>
      <c r="H762" s="143">
        <f t="shared" si="23"/>
        <v>86.380550909090914</v>
      </c>
      <c r="L762" s="31"/>
    </row>
    <row r="763" spans="1:12" ht="15.5" x14ac:dyDescent="0.35">
      <c r="A763" s="62">
        <v>752</v>
      </c>
      <c r="B763" s="50">
        <v>1202</v>
      </c>
      <c r="C763" s="10"/>
      <c r="D763" s="39"/>
      <c r="E763" s="77" t="s">
        <v>102</v>
      </c>
      <c r="F763" s="135">
        <f t="shared" si="25"/>
        <v>550</v>
      </c>
      <c r="G763" s="150">
        <f t="shared" si="25"/>
        <v>475.09303</v>
      </c>
      <c r="H763" s="143">
        <f t="shared" si="23"/>
        <v>86.380550909090914</v>
      </c>
      <c r="L763" s="31"/>
    </row>
    <row r="764" spans="1:12" ht="15.5" x14ac:dyDescent="0.35">
      <c r="A764" s="62">
        <v>753</v>
      </c>
      <c r="B764" s="50">
        <v>1202</v>
      </c>
      <c r="C764" s="2" t="s">
        <v>189</v>
      </c>
      <c r="D764" s="2"/>
      <c r="E764" s="77" t="s">
        <v>156</v>
      </c>
      <c r="F764" s="135">
        <f t="shared" si="25"/>
        <v>550</v>
      </c>
      <c r="G764" s="150">
        <f t="shared" si="25"/>
        <v>475.09303</v>
      </c>
      <c r="H764" s="143">
        <f t="shared" si="23"/>
        <v>86.380550909090914</v>
      </c>
      <c r="L764" s="31"/>
    </row>
    <row r="765" spans="1:12" ht="26" x14ac:dyDescent="0.35">
      <c r="A765" s="62">
        <v>754</v>
      </c>
      <c r="B765" s="50">
        <v>1202</v>
      </c>
      <c r="C765" s="10" t="s">
        <v>313</v>
      </c>
      <c r="D765" s="39"/>
      <c r="E765" s="84" t="s">
        <v>101</v>
      </c>
      <c r="F765" s="135">
        <f t="shared" si="25"/>
        <v>550</v>
      </c>
      <c r="G765" s="150">
        <f t="shared" si="25"/>
        <v>475.09303</v>
      </c>
      <c r="H765" s="143">
        <f t="shared" si="23"/>
        <v>86.380550909090914</v>
      </c>
      <c r="L765" s="31"/>
    </row>
    <row r="766" spans="1:12" ht="39" x14ac:dyDescent="0.35">
      <c r="A766" s="62">
        <v>755</v>
      </c>
      <c r="B766" s="51">
        <v>1202</v>
      </c>
      <c r="C766" s="12" t="s">
        <v>313</v>
      </c>
      <c r="D766" s="4" t="s">
        <v>56</v>
      </c>
      <c r="E766" s="83" t="s">
        <v>517</v>
      </c>
      <c r="F766" s="136">
        <v>550</v>
      </c>
      <c r="G766" s="151">
        <v>475.09303</v>
      </c>
      <c r="H766" s="144">
        <f t="shared" si="23"/>
        <v>86.380550909090914</v>
      </c>
      <c r="L766" s="31"/>
    </row>
    <row r="767" spans="1:12" ht="15.5" x14ac:dyDescent="0.35">
      <c r="A767" s="62">
        <v>756</v>
      </c>
      <c r="B767" s="50">
        <v>1300</v>
      </c>
      <c r="C767" s="10"/>
      <c r="D767" s="10"/>
      <c r="E767" s="82" t="s">
        <v>519</v>
      </c>
      <c r="F767" s="135">
        <f t="shared" ref="F767:G770" si="26">F768</f>
        <v>14.399999999999999</v>
      </c>
      <c r="G767" s="150">
        <f t="shared" si="26"/>
        <v>14.4</v>
      </c>
      <c r="H767" s="143">
        <f t="shared" si="23"/>
        <v>100.00000000000003</v>
      </c>
      <c r="L767" s="31"/>
    </row>
    <row r="768" spans="1:12" ht="15.5" x14ac:dyDescent="0.35">
      <c r="A768" s="62">
        <v>757</v>
      </c>
      <c r="B768" s="50">
        <v>1301</v>
      </c>
      <c r="C768" s="2"/>
      <c r="D768" s="2"/>
      <c r="E768" s="77" t="s">
        <v>520</v>
      </c>
      <c r="F768" s="135">
        <f t="shared" si="26"/>
        <v>14.399999999999999</v>
      </c>
      <c r="G768" s="150">
        <f t="shared" si="26"/>
        <v>14.4</v>
      </c>
      <c r="H768" s="143">
        <f t="shared" si="23"/>
        <v>100.00000000000003</v>
      </c>
      <c r="L768" s="31"/>
    </row>
    <row r="769" spans="1:12" ht="26" x14ac:dyDescent="0.35">
      <c r="A769" s="62">
        <v>758</v>
      </c>
      <c r="B769" s="50">
        <v>1301</v>
      </c>
      <c r="C769" s="2" t="s">
        <v>252</v>
      </c>
      <c r="D769" s="2"/>
      <c r="E769" s="84" t="s">
        <v>741</v>
      </c>
      <c r="F769" s="135">
        <f t="shared" si="26"/>
        <v>14.399999999999999</v>
      </c>
      <c r="G769" s="150">
        <f t="shared" si="26"/>
        <v>14.4</v>
      </c>
      <c r="H769" s="143">
        <f t="shared" si="23"/>
        <v>100.00000000000003</v>
      </c>
      <c r="L769" s="31"/>
    </row>
    <row r="770" spans="1:12" ht="26" x14ac:dyDescent="0.35">
      <c r="A770" s="62">
        <v>759</v>
      </c>
      <c r="B770" s="50">
        <v>1301</v>
      </c>
      <c r="C770" s="2" t="s">
        <v>314</v>
      </c>
      <c r="D770" s="2"/>
      <c r="E770" s="77" t="s">
        <v>110</v>
      </c>
      <c r="F770" s="135">
        <f t="shared" si="26"/>
        <v>14.399999999999999</v>
      </c>
      <c r="G770" s="150">
        <f t="shared" si="26"/>
        <v>14.4</v>
      </c>
      <c r="H770" s="143">
        <f t="shared" si="23"/>
        <v>100.00000000000003</v>
      </c>
      <c r="L770" s="31"/>
    </row>
    <row r="771" spans="1:12" ht="15.5" x14ac:dyDescent="0.35">
      <c r="A771" s="62">
        <v>760</v>
      </c>
      <c r="B771" s="51">
        <v>1301</v>
      </c>
      <c r="C771" s="4" t="s">
        <v>314</v>
      </c>
      <c r="D771" s="4" t="s">
        <v>82</v>
      </c>
      <c r="E771" s="83" t="s">
        <v>83</v>
      </c>
      <c r="F771" s="136">
        <f>9.2+5.2</f>
        <v>14.399999999999999</v>
      </c>
      <c r="G771" s="151">
        <v>14.4</v>
      </c>
      <c r="H771" s="144">
        <f t="shared" si="23"/>
        <v>100.00000000000003</v>
      </c>
      <c r="L771" s="31"/>
    </row>
    <row r="772" spans="1:12" ht="15.5" x14ac:dyDescent="0.35">
      <c r="A772" s="62">
        <v>761</v>
      </c>
      <c r="B772" s="51"/>
      <c r="C772" s="4"/>
      <c r="D772" s="4"/>
      <c r="E772" s="5" t="s">
        <v>32</v>
      </c>
      <c r="F772" s="135">
        <f>F10+F130+F168+F231+F364+F381+F588+F648+F715+F767+F762+F124</f>
        <v>2627821.8000000003</v>
      </c>
      <c r="G772" s="150">
        <f>G10+G130+G168+G231+G364+G381+G588+G648+G715+G767+G762+G124</f>
        <v>2542091.8200299996</v>
      </c>
      <c r="H772" s="143">
        <f t="shared" si="23"/>
        <v>96.737602984722912</v>
      </c>
      <c r="L772" s="31"/>
    </row>
    <row r="773" spans="1:12" x14ac:dyDescent="0.25">
      <c r="G773" s="103"/>
    </row>
    <row r="774" spans="1:12" x14ac:dyDescent="0.25">
      <c r="G774" s="103"/>
    </row>
    <row r="775" spans="1:12" x14ac:dyDescent="0.25">
      <c r="G775" s="103"/>
    </row>
    <row r="776" spans="1:12" x14ac:dyDescent="0.25">
      <c r="G776" s="103"/>
    </row>
    <row r="777" spans="1:12" x14ac:dyDescent="0.25">
      <c r="G777" s="103"/>
    </row>
  </sheetData>
  <autoFilter ref="A9:H772" xr:uid="{00000000-0001-0000-0000-000000000000}"/>
  <mergeCells count="12">
    <mergeCell ref="G1:H1"/>
    <mergeCell ref="G2:H2"/>
    <mergeCell ref="G4:H4"/>
    <mergeCell ref="F3:H3"/>
    <mergeCell ref="F7:F8"/>
    <mergeCell ref="G7:H7"/>
    <mergeCell ref="A5:F5"/>
    <mergeCell ref="A7:A8"/>
    <mergeCell ref="B7:B8"/>
    <mergeCell ref="C7:C8"/>
    <mergeCell ref="D7:D8"/>
    <mergeCell ref="E7:E8"/>
  </mergeCells>
  <pageMargins left="0.78740157480314965" right="0.15748031496062992" top="0.31496062992125984" bottom="0.15748031496062992" header="0.31496062992125984" footer="0"/>
  <pageSetup paperSize="9" scale="6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N821"/>
  <sheetViews>
    <sheetView tabSelected="1" topLeftCell="A16" zoomScale="96" zoomScaleNormal="96" workbookViewId="0">
      <selection activeCell="B818" sqref="B818"/>
    </sheetView>
  </sheetViews>
  <sheetFormatPr defaultRowHeight="12.5" x14ac:dyDescent="0.25"/>
  <cols>
    <col min="1" max="1" width="4.26953125" customWidth="1"/>
    <col min="2" max="2" width="58" customWidth="1"/>
    <col min="3" max="3" width="10.453125" customWidth="1"/>
    <col min="4" max="4" width="6.81640625" customWidth="1"/>
    <col min="5" max="5" width="12.26953125" customWidth="1"/>
    <col min="6" max="6" width="6.7265625" customWidth="1"/>
    <col min="7" max="7" width="14.1796875" style="31" customWidth="1"/>
    <col min="8" max="8" width="17.7265625" customWidth="1"/>
    <col min="9" max="9" width="10.7265625" customWidth="1"/>
    <col min="10" max="10" width="12.453125" customWidth="1"/>
    <col min="11" max="11" width="13.54296875" customWidth="1"/>
  </cols>
  <sheetData>
    <row r="1" spans="1:14" ht="12.75" customHeight="1" x14ac:dyDescent="0.3">
      <c r="A1" s="15"/>
      <c r="B1" s="15"/>
      <c r="C1" s="15"/>
      <c r="D1" s="15"/>
      <c r="E1" s="15"/>
      <c r="F1" s="15"/>
      <c r="G1" s="15"/>
      <c r="H1" s="162" t="s">
        <v>764</v>
      </c>
      <c r="I1" s="162"/>
    </row>
    <row r="2" spans="1:14" ht="12.75" customHeight="1" x14ac:dyDescent="0.3">
      <c r="A2" s="15"/>
      <c r="B2" s="24"/>
      <c r="C2" s="24"/>
      <c r="D2" s="24"/>
      <c r="E2" s="24"/>
      <c r="F2" s="24"/>
      <c r="G2" s="24"/>
      <c r="H2" s="162" t="s">
        <v>35</v>
      </c>
      <c r="I2" s="162"/>
    </row>
    <row r="3" spans="1:14" ht="12.75" customHeight="1" x14ac:dyDescent="0.3">
      <c r="B3" s="24"/>
      <c r="C3" s="24"/>
      <c r="D3" s="24"/>
      <c r="E3" s="24"/>
      <c r="F3" s="24"/>
      <c r="G3" s="162" t="s">
        <v>36</v>
      </c>
      <c r="H3" s="162"/>
      <c r="I3" s="162"/>
    </row>
    <row r="4" spans="1:14" ht="13" x14ac:dyDescent="0.3">
      <c r="A4" s="15"/>
      <c r="B4" s="24"/>
      <c r="C4" s="24"/>
      <c r="D4" s="24"/>
      <c r="E4" s="24"/>
      <c r="F4" s="24"/>
      <c r="G4" s="24"/>
      <c r="H4" s="162" t="s">
        <v>889</v>
      </c>
      <c r="I4" s="162"/>
    </row>
    <row r="5" spans="1:14" ht="13" x14ac:dyDescent="0.3">
      <c r="A5" s="15"/>
      <c r="B5" s="19"/>
      <c r="C5" s="19"/>
      <c r="D5" s="15"/>
      <c r="E5" s="19"/>
      <c r="F5" s="19"/>
    </row>
    <row r="6" spans="1:14" ht="25.5" customHeight="1" x14ac:dyDescent="0.3">
      <c r="A6" s="14"/>
      <c r="B6" s="168" t="s">
        <v>883</v>
      </c>
      <c r="C6" s="168"/>
      <c r="D6" s="168"/>
      <c r="E6" s="168"/>
      <c r="F6" s="168"/>
      <c r="G6" s="168"/>
      <c r="H6" s="168"/>
      <c r="I6" s="168"/>
    </row>
    <row r="7" spans="1:14" ht="13" x14ac:dyDescent="0.3">
      <c r="A7" s="14"/>
      <c r="B7" s="13"/>
      <c r="C7" s="13"/>
    </row>
    <row r="8" spans="1:14" ht="76.5" customHeight="1" x14ac:dyDescent="0.25">
      <c r="A8" s="6" t="s">
        <v>0</v>
      </c>
      <c r="B8" s="5" t="s">
        <v>518</v>
      </c>
      <c r="C8" s="43" t="s">
        <v>661</v>
      </c>
      <c r="D8" s="6" t="s">
        <v>1</v>
      </c>
      <c r="E8" s="6" t="s">
        <v>2</v>
      </c>
      <c r="F8" s="6" t="s">
        <v>3</v>
      </c>
      <c r="G8" s="27" t="s">
        <v>761</v>
      </c>
      <c r="H8" s="5" t="s">
        <v>884</v>
      </c>
      <c r="I8" s="5" t="s">
        <v>762</v>
      </c>
    </row>
    <row r="9" spans="1:14" s="59" customFormat="1" ht="15" customHeight="1" x14ac:dyDescent="0.25">
      <c r="A9" s="7">
        <v>1</v>
      </c>
      <c r="B9" s="7">
        <v>2</v>
      </c>
      <c r="C9" s="7">
        <v>3</v>
      </c>
      <c r="D9" s="7">
        <v>4</v>
      </c>
      <c r="E9" s="7">
        <v>5</v>
      </c>
      <c r="F9" s="7">
        <v>6</v>
      </c>
      <c r="G9" s="7">
        <v>7</v>
      </c>
      <c r="H9" s="128"/>
      <c r="I9" s="128"/>
    </row>
    <row r="10" spans="1:14" ht="30" x14ac:dyDescent="0.3">
      <c r="A10" s="62">
        <v>1</v>
      </c>
      <c r="B10" s="23" t="s">
        <v>59</v>
      </c>
      <c r="C10" s="27">
        <v>901</v>
      </c>
      <c r="D10" s="3"/>
      <c r="E10" s="4"/>
      <c r="F10" s="4"/>
      <c r="G10" s="140">
        <f>G11+G99+G137+G180+G297+G321+G382+G412+G417+G312+G93</f>
        <v>1055763.7</v>
      </c>
      <c r="H10" s="153">
        <f>H11+H99+H137+H180+H297+H321+H382+H412+H417+H312+H93</f>
        <v>1009188.5017399999</v>
      </c>
      <c r="I10" s="161">
        <f>H10/G10*100</f>
        <v>95.588482701195346</v>
      </c>
      <c r="J10" s="18"/>
      <c r="K10" s="16"/>
      <c r="L10" s="17"/>
      <c r="M10" s="17"/>
      <c r="N10" s="52"/>
    </row>
    <row r="11" spans="1:14" ht="15.5" x14ac:dyDescent="0.35">
      <c r="A11" s="62">
        <v>2</v>
      </c>
      <c r="B11" s="23" t="s">
        <v>4</v>
      </c>
      <c r="C11" s="27">
        <v>901</v>
      </c>
      <c r="D11" s="1">
        <v>100</v>
      </c>
      <c r="E11" s="2"/>
      <c r="F11" s="2"/>
      <c r="G11" s="135">
        <f>G12+G22+G50+G54+G42+G46</f>
        <v>107044.8</v>
      </c>
      <c r="H11" s="150">
        <f>H12+H22+H50+H54+H42+H46</f>
        <v>104902.39612</v>
      </c>
      <c r="I11" s="159">
        <f t="shared" ref="I11:I74" si="0">H11/G11*100</f>
        <v>97.99859135614247</v>
      </c>
      <c r="J11" s="18"/>
      <c r="K11" s="16"/>
      <c r="L11" s="17"/>
      <c r="M11" s="17"/>
      <c r="N11" s="52"/>
    </row>
    <row r="12" spans="1:14" ht="26" x14ac:dyDescent="0.35">
      <c r="A12" s="62">
        <v>3</v>
      </c>
      <c r="B12" s="5" t="s">
        <v>68</v>
      </c>
      <c r="C12" s="27">
        <v>901</v>
      </c>
      <c r="D12" s="1">
        <v>102</v>
      </c>
      <c r="E12" s="2"/>
      <c r="F12" s="2"/>
      <c r="G12" s="135">
        <f>G13</f>
        <v>2966.5</v>
      </c>
      <c r="H12" s="150">
        <f>H13</f>
        <v>2850.2095999999997</v>
      </c>
      <c r="I12" s="159">
        <f t="shared" si="0"/>
        <v>96.079878644867676</v>
      </c>
      <c r="N12" s="31"/>
    </row>
    <row r="13" spans="1:14" ht="15.5" x14ac:dyDescent="0.35">
      <c r="A13" s="62">
        <v>4</v>
      </c>
      <c r="B13" s="5" t="s">
        <v>156</v>
      </c>
      <c r="C13" s="27">
        <v>901</v>
      </c>
      <c r="D13" s="1">
        <v>102</v>
      </c>
      <c r="E13" s="2" t="s">
        <v>189</v>
      </c>
      <c r="F13" s="2"/>
      <c r="G13" s="135">
        <f>G14+G18+G20+G16</f>
        <v>2966.5</v>
      </c>
      <c r="H13" s="150">
        <f>H14+H18+H20+H16</f>
        <v>2850.2095999999997</v>
      </c>
      <c r="I13" s="159">
        <f t="shared" si="0"/>
        <v>96.079878644867676</v>
      </c>
      <c r="N13" s="65"/>
    </row>
    <row r="14" spans="1:14" ht="15.5" x14ac:dyDescent="0.35">
      <c r="A14" s="62">
        <v>5</v>
      </c>
      <c r="B14" s="5" t="s">
        <v>30</v>
      </c>
      <c r="C14" s="27">
        <v>901</v>
      </c>
      <c r="D14" s="1">
        <v>102</v>
      </c>
      <c r="E14" s="2" t="s">
        <v>246</v>
      </c>
      <c r="F14" s="2"/>
      <c r="G14" s="135">
        <f>G15</f>
        <v>2693.2000000000003</v>
      </c>
      <c r="H14" s="150">
        <f>H15</f>
        <v>2576.9096</v>
      </c>
      <c r="I14" s="159">
        <f t="shared" si="0"/>
        <v>95.682073369968805</v>
      </c>
      <c r="N14" s="31"/>
    </row>
    <row r="15" spans="1:14" ht="26" x14ac:dyDescent="0.35">
      <c r="A15" s="62">
        <v>6</v>
      </c>
      <c r="B15" s="7" t="s">
        <v>81</v>
      </c>
      <c r="C15" s="40">
        <v>901</v>
      </c>
      <c r="D15" s="3">
        <v>102</v>
      </c>
      <c r="E15" s="4" t="s">
        <v>246</v>
      </c>
      <c r="F15" s="4" t="s">
        <v>50</v>
      </c>
      <c r="G15" s="136">
        <f>2495.8+197.4</f>
        <v>2693.2000000000003</v>
      </c>
      <c r="H15" s="151">
        <v>2576.9096</v>
      </c>
      <c r="I15" s="160">
        <f t="shared" si="0"/>
        <v>95.682073369968805</v>
      </c>
      <c r="N15" s="68" t="s">
        <v>549</v>
      </c>
    </row>
    <row r="16" spans="1:14" ht="52" x14ac:dyDescent="0.35">
      <c r="A16" s="62">
        <v>7</v>
      </c>
      <c r="B16" s="84" t="s">
        <v>734</v>
      </c>
      <c r="C16" s="27">
        <v>901</v>
      </c>
      <c r="D16" s="50">
        <v>102</v>
      </c>
      <c r="E16" s="137" t="s">
        <v>729</v>
      </c>
      <c r="F16" s="2"/>
      <c r="G16" s="135">
        <f>G17</f>
        <v>78</v>
      </c>
      <c r="H16" s="150">
        <f>H17</f>
        <v>78</v>
      </c>
      <c r="I16" s="159">
        <f t="shared" si="0"/>
        <v>100</v>
      </c>
      <c r="N16" s="31"/>
    </row>
    <row r="17" spans="1:14" ht="26" x14ac:dyDescent="0.35">
      <c r="A17" s="62">
        <v>8</v>
      </c>
      <c r="B17" s="83" t="s">
        <v>81</v>
      </c>
      <c r="C17" s="40">
        <v>901</v>
      </c>
      <c r="D17" s="51">
        <v>102</v>
      </c>
      <c r="E17" s="138" t="s">
        <v>729</v>
      </c>
      <c r="F17" s="4" t="s">
        <v>50</v>
      </c>
      <c r="G17" s="139">
        <v>78</v>
      </c>
      <c r="H17" s="152">
        <v>78</v>
      </c>
      <c r="I17" s="160">
        <f t="shared" si="0"/>
        <v>100</v>
      </c>
      <c r="N17" s="31"/>
    </row>
    <row r="18" spans="1:14" ht="15.5" x14ac:dyDescent="0.35">
      <c r="A18" s="62">
        <v>9</v>
      </c>
      <c r="B18" s="84" t="s">
        <v>679</v>
      </c>
      <c r="C18" s="27">
        <v>901</v>
      </c>
      <c r="D18" s="50">
        <v>102</v>
      </c>
      <c r="E18" s="2" t="s">
        <v>678</v>
      </c>
      <c r="F18" s="2"/>
      <c r="G18" s="135">
        <f>G19</f>
        <v>78.099999999999994</v>
      </c>
      <c r="H18" s="150">
        <f>H19</f>
        <v>78.12</v>
      </c>
      <c r="I18" s="159">
        <f t="shared" si="0"/>
        <v>100.02560819462229</v>
      </c>
      <c r="N18" s="31"/>
    </row>
    <row r="19" spans="1:14" ht="26" x14ac:dyDescent="0.35">
      <c r="A19" s="62">
        <v>10</v>
      </c>
      <c r="B19" s="83" t="s">
        <v>81</v>
      </c>
      <c r="C19" s="40">
        <v>901</v>
      </c>
      <c r="D19" s="51">
        <v>102</v>
      </c>
      <c r="E19" s="4" t="s">
        <v>678</v>
      </c>
      <c r="F19" s="4" t="s">
        <v>50</v>
      </c>
      <c r="G19" s="139">
        <v>78.099999999999994</v>
      </c>
      <c r="H19" s="152">
        <v>78.12</v>
      </c>
      <c r="I19" s="160">
        <f t="shared" si="0"/>
        <v>100.02560819462229</v>
      </c>
      <c r="N19" s="31"/>
    </row>
    <row r="20" spans="1:14" ht="52" x14ac:dyDescent="0.35">
      <c r="A20" s="62">
        <v>11</v>
      </c>
      <c r="B20" s="84" t="s">
        <v>733</v>
      </c>
      <c r="C20" s="27">
        <v>901</v>
      </c>
      <c r="D20" s="50">
        <v>102</v>
      </c>
      <c r="E20" s="2" t="s">
        <v>728</v>
      </c>
      <c r="F20" s="2"/>
      <c r="G20" s="135">
        <f>G21</f>
        <v>117.2</v>
      </c>
      <c r="H20" s="150">
        <f>H21</f>
        <v>117.18</v>
      </c>
      <c r="I20" s="159">
        <f t="shared" si="0"/>
        <v>99.982935153583625</v>
      </c>
      <c r="N20" s="31"/>
    </row>
    <row r="21" spans="1:14" ht="26" x14ac:dyDescent="0.35">
      <c r="A21" s="62">
        <v>12</v>
      </c>
      <c r="B21" s="83" t="s">
        <v>81</v>
      </c>
      <c r="C21" s="40">
        <v>901</v>
      </c>
      <c r="D21" s="51">
        <v>102</v>
      </c>
      <c r="E21" s="4" t="s">
        <v>728</v>
      </c>
      <c r="F21" s="4" t="s">
        <v>50</v>
      </c>
      <c r="G21" s="139">
        <v>117.2</v>
      </c>
      <c r="H21" s="152">
        <v>117.18</v>
      </c>
      <c r="I21" s="160">
        <f t="shared" si="0"/>
        <v>99.982935153583625</v>
      </c>
      <c r="N21" s="31"/>
    </row>
    <row r="22" spans="1:14" ht="39" x14ac:dyDescent="0.35">
      <c r="A22" s="62">
        <v>13</v>
      </c>
      <c r="B22" s="5" t="s">
        <v>33</v>
      </c>
      <c r="C22" s="5">
        <v>901</v>
      </c>
      <c r="D22" s="1">
        <v>104</v>
      </c>
      <c r="E22" s="2"/>
      <c r="F22" s="2"/>
      <c r="G22" s="135">
        <f>G23+G35</f>
        <v>67772.7</v>
      </c>
      <c r="H22" s="150">
        <f>H23+H35</f>
        <v>66084.708339999997</v>
      </c>
      <c r="I22" s="159">
        <f t="shared" si="0"/>
        <v>97.509333905835234</v>
      </c>
      <c r="N22" s="31"/>
    </row>
    <row r="23" spans="1:14" ht="39" x14ac:dyDescent="0.35">
      <c r="A23" s="62">
        <v>14</v>
      </c>
      <c r="B23" s="27" t="s">
        <v>593</v>
      </c>
      <c r="C23" s="5">
        <v>901</v>
      </c>
      <c r="D23" s="9">
        <v>104</v>
      </c>
      <c r="E23" s="10" t="s">
        <v>249</v>
      </c>
      <c r="F23" s="2"/>
      <c r="G23" s="135">
        <f>G24</f>
        <v>65837.5</v>
      </c>
      <c r="H23" s="150">
        <f>H24</f>
        <v>64149.574520000002</v>
      </c>
      <c r="I23" s="159">
        <f t="shared" si="0"/>
        <v>97.436224826276813</v>
      </c>
      <c r="N23" s="31"/>
    </row>
    <row r="24" spans="1:14" ht="52" x14ac:dyDescent="0.35">
      <c r="A24" s="62">
        <v>15</v>
      </c>
      <c r="B24" s="27" t="s">
        <v>879</v>
      </c>
      <c r="C24" s="5">
        <v>901</v>
      </c>
      <c r="D24" s="9">
        <v>104</v>
      </c>
      <c r="E24" s="10" t="s">
        <v>250</v>
      </c>
      <c r="F24" s="2"/>
      <c r="G24" s="135">
        <f>G25+G29+G33</f>
        <v>65837.5</v>
      </c>
      <c r="H24" s="150">
        <f>H25+H29+H33</f>
        <v>64149.574520000002</v>
      </c>
      <c r="I24" s="159">
        <f t="shared" si="0"/>
        <v>97.436224826276813</v>
      </c>
      <c r="N24" s="31"/>
    </row>
    <row r="25" spans="1:14" ht="26" x14ac:dyDescent="0.35">
      <c r="A25" s="62">
        <v>16</v>
      </c>
      <c r="B25" s="5" t="s">
        <v>109</v>
      </c>
      <c r="C25" s="5">
        <v>901</v>
      </c>
      <c r="D25" s="1">
        <v>104</v>
      </c>
      <c r="E25" s="2" t="s">
        <v>315</v>
      </c>
      <c r="F25" s="2"/>
      <c r="G25" s="135">
        <f>G26+G27+G28</f>
        <v>29378.499999999996</v>
      </c>
      <c r="H25" s="150">
        <f>H26+H27+H28</f>
        <v>28921.288620000003</v>
      </c>
      <c r="I25" s="159">
        <f t="shared" si="0"/>
        <v>98.443721156628172</v>
      </c>
      <c r="N25" s="31"/>
    </row>
    <row r="26" spans="1:14" ht="26" x14ac:dyDescent="0.35">
      <c r="A26" s="62">
        <v>17</v>
      </c>
      <c r="B26" s="7" t="s">
        <v>81</v>
      </c>
      <c r="C26" s="7">
        <v>901</v>
      </c>
      <c r="D26" s="3">
        <v>104</v>
      </c>
      <c r="E26" s="4" t="s">
        <v>315</v>
      </c>
      <c r="F26" s="4" t="s">
        <v>50</v>
      </c>
      <c r="G26" s="136">
        <f>27032.1+1663.6</f>
        <v>28695.699999999997</v>
      </c>
      <c r="H26" s="151">
        <v>28259.664250000002</v>
      </c>
      <c r="I26" s="160">
        <f t="shared" si="0"/>
        <v>98.480484009799397</v>
      </c>
      <c r="N26" s="31"/>
    </row>
    <row r="27" spans="1:14" ht="26" x14ac:dyDescent="0.35">
      <c r="A27" s="62">
        <v>18</v>
      </c>
      <c r="B27" s="7" t="s">
        <v>77</v>
      </c>
      <c r="C27" s="7">
        <v>901</v>
      </c>
      <c r="D27" s="3">
        <v>104</v>
      </c>
      <c r="E27" s="12" t="s">
        <v>315</v>
      </c>
      <c r="F27" s="4" t="s">
        <v>78</v>
      </c>
      <c r="G27" s="136">
        <v>452.8</v>
      </c>
      <c r="H27" s="151">
        <v>431.62437</v>
      </c>
      <c r="I27" s="160">
        <f t="shared" si="0"/>
        <v>95.323403268551232</v>
      </c>
      <c r="N27" s="31"/>
    </row>
    <row r="28" spans="1:14" ht="15.5" x14ac:dyDescent="0.35">
      <c r="A28" s="62">
        <v>19</v>
      </c>
      <c r="B28" s="7" t="s">
        <v>80</v>
      </c>
      <c r="C28" s="7">
        <v>901</v>
      </c>
      <c r="D28" s="3">
        <v>104</v>
      </c>
      <c r="E28" s="12" t="s">
        <v>315</v>
      </c>
      <c r="F28" s="4" t="s">
        <v>79</v>
      </c>
      <c r="G28" s="136">
        <f>50+40+55+15+70</f>
        <v>230</v>
      </c>
      <c r="H28" s="151">
        <v>230</v>
      </c>
      <c r="I28" s="160">
        <f t="shared" si="0"/>
        <v>100</v>
      </c>
      <c r="N28" s="31"/>
    </row>
    <row r="29" spans="1:14" ht="15.5" x14ac:dyDescent="0.35">
      <c r="A29" s="62">
        <v>20</v>
      </c>
      <c r="B29" s="5" t="s">
        <v>175</v>
      </c>
      <c r="C29" s="5">
        <v>901</v>
      </c>
      <c r="D29" s="1">
        <v>104</v>
      </c>
      <c r="E29" s="10" t="s">
        <v>632</v>
      </c>
      <c r="F29" s="2"/>
      <c r="G29" s="135">
        <f>G30+G31+G32</f>
        <v>35799</v>
      </c>
      <c r="H29" s="150">
        <f>H30+H31+H32</f>
        <v>34595.485890000004</v>
      </c>
      <c r="I29" s="159">
        <f t="shared" si="0"/>
        <v>96.638134836168618</v>
      </c>
      <c r="N29" s="31"/>
    </row>
    <row r="30" spans="1:14" ht="26" x14ac:dyDescent="0.35">
      <c r="A30" s="62">
        <v>21</v>
      </c>
      <c r="B30" s="7" t="s">
        <v>81</v>
      </c>
      <c r="C30" s="7">
        <v>901</v>
      </c>
      <c r="D30" s="3">
        <v>104</v>
      </c>
      <c r="E30" s="4" t="s">
        <v>632</v>
      </c>
      <c r="F30" s="4" t="s">
        <v>50</v>
      </c>
      <c r="G30" s="136">
        <v>24741.200000000001</v>
      </c>
      <c r="H30" s="151">
        <v>24461.16401</v>
      </c>
      <c r="I30" s="160">
        <f t="shared" si="0"/>
        <v>98.868139015084139</v>
      </c>
      <c r="N30" s="31"/>
    </row>
    <row r="31" spans="1:14" ht="26" x14ac:dyDescent="0.35">
      <c r="A31" s="62">
        <v>22</v>
      </c>
      <c r="B31" s="7" t="s">
        <v>77</v>
      </c>
      <c r="C31" s="7">
        <v>901</v>
      </c>
      <c r="D31" s="3">
        <v>104</v>
      </c>
      <c r="E31" s="4" t="s">
        <v>632</v>
      </c>
      <c r="F31" s="4" t="s">
        <v>78</v>
      </c>
      <c r="G31" s="136">
        <v>11056.5</v>
      </c>
      <c r="H31" s="151">
        <v>10132.98921</v>
      </c>
      <c r="I31" s="160">
        <f t="shared" si="0"/>
        <v>91.647349613349618</v>
      </c>
      <c r="N31" s="31"/>
    </row>
    <row r="32" spans="1:14" ht="15.5" x14ac:dyDescent="0.35">
      <c r="A32" s="62">
        <v>23</v>
      </c>
      <c r="B32" s="7" t="s">
        <v>80</v>
      </c>
      <c r="C32" s="7">
        <v>901</v>
      </c>
      <c r="D32" s="51">
        <v>104</v>
      </c>
      <c r="E32" s="4" t="s">
        <v>632</v>
      </c>
      <c r="F32" s="4" t="s">
        <v>79</v>
      </c>
      <c r="G32" s="136">
        <v>1.3</v>
      </c>
      <c r="H32" s="151">
        <v>1.33267</v>
      </c>
      <c r="I32" s="160">
        <f t="shared" si="0"/>
        <v>102.51307692307692</v>
      </c>
      <c r="N32" s="31"/>
    </row>
    <row r="33" spans="1:14" ht="26" x14ac:dyDescent="0.35">
      <c r="A33" s="62">
        <v>24</v>
      </c>
      <c r="B33" s="84" t="s">
        <v>135</v>
      </c>
      <c r="C33" s="5">
        <v>901</v>
      </c>
      <c r="D33" s="79">
        <v>104</v>
      </c>
      <c r="E33" s="10" t="s">
        <v>633</v>
      </c>
      <c r="F33" s="10"/>
      <c r="G33" s="135">
        <f>G34</f>
        <v>660</v>
      </c>
      <c r="H33" s="150">
        <f>H34</f>
        <v>632.80001000000004</v>
      </c>
      <c r="I33" s="159">
        <f t="shared" si="0"/>
        <v>95.8787893939394</v>
      </c>
      <c r="N33" s="31"/>
    </row>
    <row r="34" spans="1:14" ht="26" x14ac:dyDescent="0.35">
      <c r="A34" s="62">
        <v>25</v>
      </c>
      <c r="B34" s="83" t="s">
        <v>77</v>
      </c>
      <c r="C34" s="7">
        <v>901</v>
      </c>
      <c r="D34" s="80">
        <v>104</v>
      </c>
      <c r="E34" s="12" t="s">
        <v>633</v>
      </c>
      <c r="F34" s="4">
        <v>240</v>
      </c>
      <c r="G34" s="136">
        <f>730-70</f>
        <v>660</v>
      </c>
      <c r="H34" s="151">
        <v>632.80001000000004</v>
      </c>
      <c r="I34" s="160">
        <f t="shared" si="0"/>
        <v>95.8787893939394</v>
      </c>
      <c r="N34" s="31"/>
    </row>
    <row r="35" spans="1:14" ht="15.5" x14ac:dyDescent="0.35">
      <c r="A35" s="62">
        <v>26</v>
      </c>
      <c r="B35" s="77" t="s">
        <v>156</v>
      </c>
      <c r="C35" s="5">
        <v>901</v>
      </c>
      <c r="D35" s="50">
        <v>104</v>
      </c>
      <c r="E35" s="2" t="s">
        <v>189</v>
      </c>
      <c r="F35" s="4"/>
      <c r="G35" s="135">
        <f>G38+G36+G40</f>
        <v>1935.2</v>
      </c>
      <c r="H35" s="150">
        <f>H38+H36+H40</f>
        <v>1935.13382</v>
      </c>
      <c r="I35" s="159">
        <f t="shared" si="0"/>
        <v>99.996580198429101</v>
      </c>
      <c r="N35" s="31"/>
    </row>
    <row r="36" spans="1:14" ht="52" x14ac:dyDescent="0.35">
      <c r="A36" s="62">
        <v>27</v>
      </c>
      <c r="B36" s="84" t="s">
        <v>734</v>
      </c>
      <c r="C36" s="5">
        <v>901</v>
      </c>
      <c r="D36" s="79">
        <v>104</v>
      </c>
      <c r="E36" s="137" t="s">
        <v>729</v>
      </c>
      <c r="F36" s="2"/>
      <c r="G36" s="135">
        <f>G37</f>
        <v>1373.7</v>
      </c>
      <c r="H36" s="150">
        <f>H37</f>
        <v>1373.7</v>
      </c>
      <c r="I36" s="159">
        <f t="shared" si="0"/>
        <v>100</v>
      </c>
      <c r="N36" s="31"/>
    </row>
    <row r="37" spans="1:14" ht="26" x14ac:dyDescent="0.35">
      <c r="A37" s="62">
        <v>28</v>
      </c>
      <c r="B37" s="83" t="s">
        <v>81</v>
      </c>
      <c r="C37" s="7">
        <v>901</v>
      </c>
      <c r="D37" s="80">
        <v>104</v>
      </c>
      <c r="E37" s="138" t="s">
        <v>729</v>
      </c>
      <c r="F37" s="4" t="s">
        <v>50</v>
      </c>
      <c r="G37" s="136">
        <v>1373.7</v>
      </c>
      <c r="H37" s="151">
        <v>1373.7</v>
      </c>
      <c r="I37" s="160">
        <f t="shared" si="0"/>
        <v>100</v>
      </c>
      <c r="N37" s="31"/>
    </row>
    <row r="38" spans="1:14" ht="15.5" x14ac:dyDescent="0.35">
      <c r="A38" s="62">
        <v>29</v>
      </c>
      <c r="B38" s="84" t="s">
        <v>679</v>
      </c>
      <c r="C38" s="5">
        <v>901</v>
      </c>
      <c r="D38" s="50">
        <v>104</v>
      </c>
      <c r="E38" s="2" t="s">
        <v>678</v>
      </c>
      <c r="F38" s="2"/>
      <c r="G38" s="135">
        <f>G39</f>
        <v>198.3</v>
      </c>
      <c r="H38" s="150">
        <f>H39</f>
        <v>198.24001999999999</v>
      </c>
      <c r="I38" s="159">
        <f t="shared" si="0"/>
        <v>99.969752899646991</v>
      </c>
      <c r="N38" s="31"/>
    </row>
    <row r="39" spans="1:14" ht="26" x14ac:dyDescent="0.35">
      <c r="A39" s="62">
        <v>30</v>
      </c>
      <c r="B39" s="83" t="s">
        <v>81</v>
      </c>
      <c r="C39" s="7">
        <v>901</v>
      </c>
      <c r="D39" s="51">
        <v>104</v>
      </c>
      <c r="E39" s="4" t="s">
        <v>678</v>
      </c>
      <c r="F39" s="4" t="s">
        <v>50</v>
      </c>
      <c r="G39" s="139">
        <v>198.3</v>
      </c>
      <c r="H39" s="152">
        <v>198.24001999999999</v>
      </c>
      <c r="I39" s="160">
        <f t="shared" si="0"/>
        <v>99.969752899646991</v>
      </c>
      <c r="N39" s="31"/>
    </row>
    <row r="40" spans="1:14" ht="52" x14ac:dyDescent="0.35">
      <c r="A40" s="62">
        <v>31</v>
      </c>
      <c r="B40" s="84" t="s">
        <v>733</v>
      </c>
      <c r="C40" s="5">
        <v>901</v>
      </c>
      <c r="D40" s="50">
        <v>104</v>
      </c>
      <c r="E40" s="2" t="s">
        <v>728</v>
      </c>
      <c r="F40" s="2"/>
      <c r="G40" s="135">
        <f>G41</f>
        <v>363.2</v>
      </c>
      <c r="H40" s="150">
        <f>H41</f>
        <v>363.19380000000001</v>
      </c>
      <c r="I40" s="159">
        <f t="shared" si="0"/>
        <v>99.998292951541856</v>
      </c>
      <c r="N40" s="31"/>
    </row>
    <row r="41" spans="1:14" ht="26" x14ac:dyDescent="0.35">
      <c r="A41" s="62">
        <v>32</v>
      </c>
      <c r="B41" s="83" t="s">
        <v>81</v>
      </c>
      <c r="C41" s="7">
        <v>901</v>
      </c>
      <c r="D41" s="51">
        <v>104</v>
      </c>
      <c r="E41" s="4" t="s">
        <v>728</v>
      </c>
      <c r="F41" s="4" t="s">
        <v>50</v>
      </c>
      <c r="G41" s="139">
        <v>363.2</v>
      </c>
      <c r="H41" s="152">
        <v>363.19380000000001</v>
      </c>
      <c r="I41" s="160">
        <f t="shared" si="0"/>
        <v>99.998292951541856</v>
      </c>
      <c r="N41" s="31"/>
    </row>
    <row r="42" spans="1:14" ht="15.5" x14ac:dyDescent="0.35">
      <c r="A42" s="62">
        <v>33</v>
      </c>
      <c r="B42" s="5" t="s">
        <v>341</v>
      </c>
      <c r="C42" s="5">
        <v>901</v>
      </c>
      <c r="D42" s="1">
        <v>105</v>
      </c>
      <c r="E42" s="2"/>
      <c r="F42" s="2"/>
      <c r="G42" s="135">
        <f t="shared" ref="G42:H44" si="1">G43</f>
        <v>14.5</v>
      </c>
      <c r="H42" s="150">
        <f t="shared" si="1"/>
        <v>14.5</v>
      </c>
      <c r="I42" s="159">
        <f t="shared" si="0"/>
        <v>100</v>
      </c>
      <c r="N42" s="31"/>
    </row>
    <row r="43" spans="1:14" ht="15.5" x14ac:dyDescent="0.35">
      <c r="A43" s="62">
        <v>34</v>
      </c>
      <c r="B43" s="5" t="s">
        <v>156</v>
      </c>
      <c r="C43" s="5">
        <v>901</v>
      </c>
      <c r="D43" s="1">
        <v>105</v>
      </c>
      <c r="E43" s="2" t="s">
        <v>189</v>
      </c>
      <c r="F43" s="2"/>
      <c r="G43" s="135">
        <f t="shared" si="1"/>
        <v>14.5</v>
      </c>
      <c r="H43" s="150">
        <f t="shared" si="1"/>
        <v>14.5</v>
      </c>
      <c r="I43" s="159">
        <f t="shared" si="0"/>
        <v>100</v>
      </c>
      <c r="N43" s="31"/>
    </row>
    <row r="44" spans="1:14" ht="52" x14ac:dyDescent="0.35">
      <c r="A44" s="62">
        <v>35</v>
      </c>
      <c r="B44" s="5" t="s">
        <v>660</v>
      </c>
      <c r="C44" s="5">
        <v>901</v>
      </c>
      <c r="D44" s="1">
        <v>105</v>
      </c>
      <c r="E44" s="2" t="s">
        <v>342</v>
      </c>
      <c r="F44" s="2"/>
      <c r="G44" s="135">
        <f t="shared" si="1"/>
        <v>14.5</v>
      </c>
      <c r="H44" s="150">
        <f t="shared" si="1"/>
        <v>14.5</v>
      </c>
      <c r="I44" s="159">
        <f t="shared" si="0"/>
        <v>100</v>
      </c>
      <c r="N44" s="31"/>
    </row>
    <row r="45" spans="1:14" ht="26" x14ac:dyDescent="0.35">
      <c r="A45" s="62">
        <v>36</v>
      </c>
      <c r="B45" s="7" t="s">
        <v>77</v>
      </c>
      <c r="C45" s="7">
        <v>901</v>
      </c>
      <c r="D45" s="3">
        <v>105</v>
      </c>
      <c r="E45" s="4" t="s">
        <v>342</v>
      </c>
      <c r="F45" s="4" t="s">
        <v>78</v>
      </c>
      <c r="G45" s="139">
        <v>14.5</v>
      </c>
      <c r="H45" s="152">
        <v>14.5</v>
      </c>
      <c r="I45" s="160">
        <f t="shared" si="0"/>
        <v>100</v>
      </c>
      <c r="N45" s="31"/>
    </row>
    <row r="46" spans="1:14" ht="15.5" x14ac:dyDescent="0.35">
      <c r="A46" s="62">
        <v>37</v>
      </c>
      <c r="B46" s="39" t="s">
        <v>499</v>
      </c>
      <c r="C46" s="5">
        <v>901</v>
      </c>
      <c r="D46" s="1">
        <v>107</v>
      </c>
      <c r="E46" s="4"/>
      <c r="F46" s="4"/>
      <c r="G46" s="135">
        <f t="shared" ref="G46:H48" si="2">G47</f>
        <v>242</v>
      </c>
      <c r="H46" s="150">
        <f t="shared" si="2"/>
        <v>241.97998999999999</v>
      </c>
      <c r="I46" s="159">
        <f t="shared" si="0"/>
        <v>99.991731404958671</v>
      </c>
      <c r="N46" s="31"/>
    </row>
    <row r="47" spans="1:14" ht="15.5" x14ac:dyDescent="0.35">
      <c r="A47" s="62">
        <v>38</v>
      </c>
      <c r="B47" s="39" t="s">
        <v>156</v>
      </c>
      <c r="C47" s="5">
        <v>901</v>
      </c>
      <c r="D47" s="1">
        <v>107</v>
      </c>
      <c r="E47" s="2" t="s">
        <v>189</v>
      </c>
      <c r="F47" s="4"/>
      <c r="G47" s="135">
        <f t="shared" si="2"/>
        <v>242</v>
      </c>
      <c r="H47" s="150">
        <f t="shared" si="2"/>
        <v>241.97998999999999</v>
      </c>
      <c r="I47" s="159">
        <f t="shared" si="0"/>
        <v>99.991731404958671</v>
      </c>
      <c r="N47" s="31"/>
    </row>
    <row r="48" spans="1:14" ht="39" x14ac:dyDescent="0.35">
      <c r="A48" s="62">
        <v>39</v>
      </c>
      <c r="B48" s="5" t="s">
        <v>768</v>
      </c>
      <c r="C48" s="5">
        <v>901</v>
      </c>
      <c r="D48" s="50">
        <v>107</v>
      </c>
      <c r="E48" s="30" t="s">
        <v>767</v>
      </c>
      <c r="F48" s="2"/>
      <c r="G48" s="135">
        <f t="shared" si="2"/>
        <v>242</v>
      </c>
      <c r="H48" s="150">
        <f t="shared" si="2"/>
        <v>241.97998999999999</v>
      </c>
      <c r="I48" s="159">
        <f t="shared" si="0"/>
        <v>99.991731404958671</v>
      </c>
      <c r="N48" s="31"/>
    </row>
    <row r="49" spans="1:14" ht="26" x14ac:dyDescent="0.35">
      <c r="A49" s="62">
        <v>40</v>
      </c>
      <c r="B49" s="7" t="s">
        <v>77</v>
      </c>
      <c r="C49" s="7">
        <v>901</v>
      </c>
      <c r="D49" s="51">
        <v>107</v>
      </c>
      <c r="E49" s="48" t="s">
        <v>767</v>
      </c>
      <c r="F49" s="4">
        <v>240</v>
      </c>
      <c r="G49" s="136">
        <v>242</v>
      </c>
      <c r="H49" s="151">
        <v>241.97998999999999</v>
      </c>
      <c r="I49" s="160">
        <f t="shared" si="0"/>
        <v>99.991731404958671</v>
      </c>
      <c r="N49" s="31"/>
    </row>
    <row r="50" spans="1:14" ht="15.5" x14ac:dyDescent="0.35">
      <c r="A50" s="62">
        <v>41</v>
      </c>
      <c r="B50" s="5" t="s">
        <v>5</v>
      </c>
      <c r="C50" s="5">
        <v>901</v>
      </c>
      <c r="D50" s="1">
        <v>111</v>
      </c>
      <c r="E50" s="2"/>
      <c r="F50" s="2"/>
      <c r="G50" s="135">
        <f t="shared" ref="G50:H52" si="3">G51</f>
        <v>0.1</v>
      </c>
      <c r="H50" s="150">
        <f t="shared" si="3"/>
        <v>0</v>
      </c>
      <c r="I50" s="159">
        <f t="shared" si="0"/>
        <v>0</v>
      </c>
      <c r="N50" s="31"/>
    </row>
    <row r="51" spans="1:14" ht="15.5" x14ac:dyDescent="0.35">
      <c r="A51" s="62">
        <v>42</v>
      </c>
      <c r="B51" s="5" t="s">
        <v>156</v>
      </c>
      <c r="C51" s="5">
        <v>901</v>
      </c>
      <c r="D51" s="1">
        <v>111</v>
      </c>
      <c r="E51" s="2" t="s">
        <v>189</v>
      </c>
      <c r="F51" s="2"/>
      <c r="G51" s="135">
        <f t="shared" si="3"/>
        <v>0.1</v>
      </c>
      <c r="H51" s="150">
        <f t="shared" si="3"/>
        <v>0</v>
      </c>
      <c r="I51" s="159">
        <f t="shared" si="0"/>
        <v>0</v>
      </c>
      <c r="N51" s="31"/>
    </row>
    <row r="52" spans="1:14" ht="15.5" x14ac:dyDescent="0.35">
      <c r="A52" s="62">
        <v>43</v>
      </c>
      <c r="B52" s="5" t="s">
        <v>6</v>
      </c>
      <c r="C52" s="5">
        <v>901</v>
      </c>
      <c r="D52" s="1">
        <v>111</v>
      </c>
      <c r="E52" s="2" t="s">
        <v>256</v>
      </c>
      <c r="F52" s="2"/>
      <c r="G52" s="135">
        <f t="shared" si="3"/>
        <v>0.1</v>
      </c>
      <c r="H52" s="150">
        <f t="shared" si="3"/>
        <v>0</v>
      </c>
      <c r="I52" s="159">
        <f t="shared" si="0"/>
        <v>0</v>
      </c>
      <c r="N52" s="31"/>
    </row>
    <row r="53" spans="1:14" ht="15.5" x14ac:dyDescent="0.35">
      <c r="A53" s="62">
        <v>44</v>
      </c>
      <c r="B53" s="7" t="s">
        <v>52</v>
      </c>
      <c r="C53" s="7">
        <v>901</v>
      </c>
      <c r="D53" s="3">
        <v>111</v>
      </c>
      <c r="E53" s="4" t="s">
        <v>256</v>
      </c>
      <c r="F53" s="4" t="s">
        <v>51</v>
      </c>
      <c r="G53" s="136">
        <v>0.1</v>
      </c>
      <c r="H53" s="151">
        <v>0</v>
      </c>
      <c r="I53" s="160">
        <f t="shared" si="0"/>
        <v>0</v>
      </c>
      <c r="N53" s="31"/>
    </row>
    <row r="54" spans="1:14" ht="15.5" x14ac:dyDescent="0.35">
      <c r="A54" s="62">
        <v>45</v>
      </c>
      <c r="B54" s="5" t="s">
        <v>25</v>
      </c>
      <c r="C54" s="5">
        <v>901</v>
      </c>
      <c r="D54" s="1">
        <v>113</v>
      </c>
      <c r="E54" s="2"/>
      <c r="F54" s="2"/>
      <c r="G54" s="135">
        <f>G55+G58+G66+G71+G80</f>
        <v>36049</v>
      </c>
      <c r="H54" s="150">
        <f>H55+H58+H66+H71+H80</f>
        <v>35710.998189999998</v>
      </c>
      <c r="I54" s="159">
        <f t="shared" si="0"/>
        <v>99.062382285222881</v>
      </c>
      <c r="N54" s="31"/>
    </row>
    <row r="55" spans="1:14" ht="26" x14ac:dyDescent="0.35">
      <c r="A55" s="62">
        <v>46</v>
      </c>
      <c r="B55" s="27" t="s">
        <v>741</v>
      </c>
      <c r="C55" s="5">
        <v>901</v>
      </c>
      <c r="D55" s="1">
        <v>113</v>
      </c>
      <c r="E55" s="2" t="s">
        <v>252</v>
      </c>
      <c r="F55" s="2"/>
      <c r="G55" s="135">
        <f>G56</f>
        <v>4000</v>
      </c>
      <c r="H55" s="150">
        <f>H56</f>
        <v>4000</v>
      </c>
      <c r="I55" s="159">
        <f t="shared" si="0"/>
        <v>100</v>
      </c>
      <c r="N55" s="31"/>
    </row>
    <row r="56" spans="1:14" ht="26" x14ac:dyDescent="0.35">
      <c r="A56" s="62">
        <v>47</v>
      </c>
      <c r="B56" s="5" t="s">
        <v>417</v>
      </c>
      <c r="C56" s="5">
        <v>901</v>
      </c>
      <c r="D56" s="1">
        <v>113</v>
      </c>
      <c r="E56" s="2" t="s">
        <v>257</v>
      </c>
      <c r="F56" s="2"/>
      <c r="G56" s="135">
        <f>G57</f>
        <v>4000</v>
      </c>
      <c r="H56" s="150">
        <f>H57</f>
        <v>4000</v>
      </c>
      <c r="I56" s="159">
        <f t="shared" si="0"/>
        <v>100</v>
      </c>
      <c r="N56" s="31"/>
    </row>
    <row r="57" spans="1:14" ht="15.5" x14ac:dyDescent="0.35">
      <c r="A57" s="62">
        <v>48</v>
      </c>
      <c r="B57" s="7" t="s">
        <v>54</v>
      </c>
      <c r="C57" s="7">
        <v>901</v>
      </c>
      <c r="D57" s="3">
        <v>113</v>
      </c>
      <c r="E57" s="4" t="s">
        <v>257</v>
      </c>
      <c r="F57" s="4" t="s">
        <v>53</v>
      </c>
      <c r="G57" s="136">
        <v>4000</v>
      </c>
      <c r="H57" s="151">
        <v>4000</v>
      </c>
      <c r="I57" s="160">
        <f t="shared" si="0"/>
        <v>100</v>
      </c>
      <c r="N57" s="31"/>
    </row>
    <row r="58" spans="1:14" ht="39" x14ac:dyDescent="0.35">
      <c r="A58" s="62">
        <v>49</v>
      </c>
      <c r="B58" s="27" t="s">
        <v>593</v>
      </c>
      <c r="C58" s="5">
        <v>901</v>
      </c>
      <c r="D58" s="1">
        <v>113</v>
      </c>
      <c r="E58" s="10" t="s">
        <v>249</v>
      </c>
      <c r="F58" s="2"/>
      <c r="G58" s="135">
        <f>G59+G64</f>
        <v>29918.1</v>
      </c>
      <c r="H58" s="150">
        <f>H59+H64</f>
        <v>29623.02247</v>
      </c>
      <c r="I58" s="159">
        <f t="shared" si="0"/>
        <v>99.013715677131913</v>
      </c>
      <c r="N58" s="31"/>
    </row>
    <row r="59" spans="1:14" ht="78" x14ac:dyDescent="0.35">
      <c r="A59" s="62">
        <v>50</v>
      </c>
      <c r="B59" s="77" t="s">
        <v>640</v>
      </c>
      <c r="C59" s="5">
        <v>901</v>
      </c>
      <c r="D59" s="1">
        <v>113</v>
      </c>
      <c r="E59" s="10" t="s">
        <v>634</v>
      </c>
      <c r="F59" s="2"/>
      <c r="G59" s="135">
        <f>G60</f>
        <v>28079.5</v>
      </c>
      <c r="H59" s="150">
        <f>H60</f>
        <v>27787.024580000001</v>
      </c>
      <c r="I59" s="159">
        <f t="shared" si="0"/>
        <v>98.958402321978667</v>
      </c>
      <c r="N59" s="31"/>
    </row>
    <row r="60" spans="1:14" ht="15.5" x14ac:dyDescent="0.35">
      <c r="A60" s="62">
        <v>51</v>
      </c>
      <c r="B60" s="5" t="s">
        <v>182</v>
      </c>
      <c r="C60" s="5">
        <v>901</v>
      </c>
      <c r="D60" s="1">
        <v>113</v>
      </c>
      <c r="E60" s="74" t="s">
        <v>634</v>
      </c>
      <c r="F60" s="2"/>
      <c r="G60" s="135">
        <f>G61+G62+G63</f>
        <v>28079.5</v>
      </c>
      <c r="H60" s="150">
        <f>H61+H62+H63</f>
        <v>27787.024580000001</v>
      </c>
      <c r="I60" s="159">
        <f t="shared" si="0"/>
        <v>98.958402321978667</v>
      </c>
      <c r="N60" s="31"/>
    </row>
    <row r="61" spans="1:14" ht="15.5" x14ac:dyDescent="0.35">
      <c r="A61" s="62">
        <v>52</v>
      </c>
      <c r="B61" s="7" t="s">
        <v>45</v>
      </c>
      <c r="C61" s="7">
        <v>901</v>
      </c>
      <c r="D61" s="3">
        <v>113</v>
      </c>
      <c r="E61" s="4" t="s">
        <v>634</v>
      </c>
      <c r="F61" s="4" t="s">
        <v>44</v>
      </c>
      <c r="G61" s="136">
        <v>15901.7</v>
      </c>
      <c r="H61" s="151">
        <v>15893.7467</v>
      </c>
      <c r="I61" s="160">
        <f t="shared" si="0"/>
        <v>99.94998459284227</v>
      </c>
      <c r="N61" s="31"/>
    </row>
    <row r="62" spans="1:14" ht="26" x14ac:dyDescent="0.35">
      <c r="A62" s="62">
        <v>53</v>
      </c>
      <c r="B62" s="7" t="s">
        <v>77</v>
      </c>
      <c r="C62" s="7">
        <v>901</v>
      </c>
      <c r="D62" s="3">
        <v>113</v>
      </c>
      <c r="E62" s="4" t="s">
        <v>634</v>
      </c>
      <c r="F62" s="4">
        <v>240</v>
      </c>
      <c r="G62" s="136">
        <v>12120.7</v>
      </c>
      <c r="H62" s="151">
        <v>11836.22788</v>
      </c>
      <c r="I62" s="160">
        <f t="shared" si="0"/>
        <v>97.653005849497148</v>
      </c>
      <c r="N62" s="31"/>
    </row>
    <row r="63" spans="1:14" ht="15.5" x14ac:dyDescent="0.35">
      <c r="A63" s="62">
        <v>54</v>
      </c>
      <c r="B63" s="7" t="s">
        <v>80</v>
      </c>
      <c r="C63" s="7">
        <v>901</v>
      </c>
      <c r="D63" s="3">
        <v>113</v>
      </c>
      <c r="E63" s="4" t="s">
        <v>634</v>
      </c>
      <c r="F63" s="4" t="s">
        <v>79</v>
      </c>
      <c r="G63" s="136">
        <v>57.1</v>
      </c>
      <c r="H63" s="151">
        <v>57.05</v>
      </c>
      <c r="I63" s="160">
        <f t="shared" si="0"/>
        <v>99.9124343257443</v>
      </c>
      <c r="N63" s="31"/>
    </row>
    <row r="64" spans="1:14" ht="26" x14ac:dyDescent="0.35">
      <c r="A64" s="62">
        <v>55</v>
      </c>
      <c r="B64" s="84" t="s">
        <v>135</v>
      </c>
      <c r="C64" s="5">
        <v>901</v>
      </c>
      <c r="D64" s="79">
        <v>113</v>
      </c>
      <c r="E64" s="10" t="s">
        <v>633</v>
      </c>
      <c r="F64" s="10"/>
      <c r="G64" s="135">
        <f>G65</f>
        <v>1838.6</v>
      </c>
      <c r="H64" s="150">
        <f>H65</f>
        <v>1835.9978900000001</v>
      </c>
      <c r="I64" s="159">
        <f t="shared" si="0"/>
        <v>99.858473294898303</v>
      </c>
      <c r="N64" s="31"/>
    </row>
    <row r="65" spans="1:14" ht="26" x14ac:dyDescent="0.35">
      <c r="A65" s="62">
        <v>56</v>
      </c>
      <c r="B65" s="83" t="s">
        <v>77</v>
      </c>
      <c r="C65" s="7">
        <v>901</v>
      </c>
      <c r="D65" s="80">
        <v>113</v>
      </c>
      <c r="E65" s="12" t="s">
        <v>633</v>
      </c>
      <c r="F65" s="4">
        <v>240</v>
      </c>
      <c r="G65" s="136">
        <v>1838.6</v>
      </c>
      <c r="H65" s="151">
        <v>1835.9978900000001</v>
      </c>
      <c r="I65" s="160">
        <f t="shared" si="0"/>
        <v>99.858473294898303</v>
      </c>
      <c r="N65" s="31"/>
    </row>
    <row r="66" spans="1:14" ht="52" x14ac:dyDescent="0.35">
      <c r="A66" s="62">
        <v>57</v>
      </c>
      <c r="B66" s="27" t="s">
        <v>597</v>
      </c>
      <c r="C66" s="5">
        <v>901</v>
      </c>
      <c r="D66" s="1">
        <v>113</v>
      </c>
      <c r="E66" s="2" t="s">
        <v>260</v>
      </c>
      <c r="F66" s="2"/>
      <c r="G66" s="135">
        <f>G67+G69</f>
        <v>661</v>
      </c>
      <c r="H66" s="150">
        <f>H67+H69</f>
        <v>660.99981000000002</v>
      </c>
      <c r="I66" s="159">
        <f t="shared" si="0"/>
        <v>99.999971255673231</v>
      </c>
      <c r="N66" s="31"/>
    </row>
    <row r="67" spans="1:14" ht="26" x14ac:dyDescent="0.35">
      <c r="A67" s="62">
        <v>58</v>
      </c>
      <c r="B67" s="5" t="s">
        <v>356</v>
      </c>
      <c r="C67" s="5">
        <v>901</v>
      </c>
      <c r="D67" s="1">
        <v>113</v>
      </c>
      <c r="E67" s="2" t="s">
        <v>324</v>
      </c>
      <c r="F67" s="2"/>
      <c r="G67" s="135">
        <f>G68</f>
        <v>300</v>
      </c>
      <c r="H67" s="150">
        <f>H68</f>
        <v>299.99981000000002</v>
      </c>
      <c r="I67" s="159">
        <f t="shared" si="0"/>
        <v>99.999936666666684</v>
      </c>
      <c r="N67" s="31"/>
    </row>
    <row r="68" spans="1:14" ht="26" x14ac:dyDescent="0.35">
      <c r="A68" s="62">
        <v>59</v>
      </c>
      <c r="B68" s="7" t="s">
        <v>77</v>
      </c>
      <c r="C68" s="7">
        <v>901</v>
      </c>
      <c r="D68" s="3">
        <v>113</v>
      </c>
      <c r="E68" s="4" t="s">
        <v>324</v>
      </c>
      <c r="F68" s="4" t="s">
        <v>78</v>
      </c>
      <c r="G68" s="136">
        <v>300</v>
      </c>
      <c r="H68" s="151">
        <v>299.99981000000002</v>
      </c>
      <c r="I68" s="160">
        <f t="shared" si="0"/>
        <v>99.999936666666684</v>
      </c>
      <c r="N68" s="31"/>
    </row>
    <row r="69" spans="1:14" ht="52" x14ac:dyDescent="0.35">
      <c r="A69" s="62">
        <v>60</v>
      </c>
      <c r="B69" s="84" t="s">
        <v>533</v>
      </c>
      <c r="C69" s="5">
        <v>901</v>
      </c>
      <c r="D69" s="1">
        <v>113</v>
      </c>
      <c r="E69" s="30" t="s">
        <v>187</v>
      </c>
      <c r="F69" s="2"/>
      <c r="G69" s="135">
        <f>G70</f>
        <v>361</v>
      </c>
      <c r="H69" s="150">
        <f>H70</f>
        <v>361</v>
      </c>
      <c r="I69" s="159">
        <f t="shared" si="0"/>
        <v>100</v>
      </c>
      <c r="N69" s="31"/>
    </row>
    <row r="70" spans="1:14" ht="26" x14ac:dyDescent="0.35">
      <c r="A70" s="62">
        <v>61</v>
      </c>
      <c r="B70" s="7" t="s">
        <v>77</v>
      </c>
      <c r="C70" s="7">
        <v>901</v>
      </c>
      <c r="D70" s="3">
        <v>113</v>
      </c>
      <c r="E70" s="4" t="s">
        <v>187</v>
      </c>
      <c r="F70" s="4">
        <v>240</v>
      </c>
      <c r="G70" s="139">
        <v>361</v>
      </c>
      <c r="H70" s="152">
        <v>361</v>
      </c>
      <c r="I70" s="160">
        <f t="shared" si="0"/>
        <v>100</v>
      </c>
      <c r="N70" s="31"/>
    </row>
    <row r="71" spans="1:14" ht="52" x14ac:dyDescent="0.35">
      <c r="A71" s="62">
        <v>62</v>
      </c>
      <c r="B71" s="27" t="s">
        <v>748</v>
      </c>
      <c r="C71" s="5">
        <v>901</v>
      </c>
      <c r="D71" s="1">
        <v>113</v>
      </c>
      <c r="E71" s="22" t="s">
        <v>261</v>
      </c>
      <c r="F71" s="2"/>
      <c r="G71" s="135">
        <f>G72+G75</f>
        <v>216.4</v>
      </c>
      <c r="H71" s="150">
        <f>H72+H75</f>
        <v>216.38</v>
      </c>
      <c r="I71" s="159">
        <f t="shared" si="0"/>
        <v>99.990757855822537</v>
      </c>
      <c r="N71" s="31"/>
    </row>
    <row r="72" spans="1:14" ht="26" x14ac:dyDescent="0.35">
      <c r="A72" s="62">
        <v>63</v>
      </c>
      <c r="B72" s="27" t="s">
        <v>147</v>
      </c>
      <c r="C72" s="5">
        <v>901</v>
      </c>
      <c r="D72" s="1">
        <v>113</v>
      </c>
      <c r="E72" s="22" t="s">
        <v>262</v>
      </c>
      <c r="F72" s="2"/>
      <c r="G72" s="135">
        <f>G73</f>
        <v>201.4</v>
      </c>
      <c r="H72" s="150">
        <f>H73</f>
        <v>201.38</v>
      </c>
      <c r="I72" s="159">
        <f t="shared" si="0"/>
        <v>99.990069513406155</v>
      </c>
      <c r="N72" s="31"/>
    </row>
    <row r="73" spans="1:14" ht="39" x14ac:dyDescent="0.35">
      <c r="A73" s="62">
        <v>64</v>
      </c>
      <c r="B73" s="5" t="s">
        <v>146</v>
      </c>
      <c r="C73" s="5">
        <v>901</v>
      </c>
      <c r="D73" s="50">
        <v>113</v>
      </c>
      <c r="E73" s="30" t="s">
        <v>215</v>
      </c>
      <c r="F73" s="2"/>
      <c r="G73" s="135">
        <f>G74</f>
        <v>201.4</v>
      </c>
      <c r="H73" s="150">
        <f>H74</f>
        <v>201.38</v>
      </c>
      <c r="I73" s="159">
        <f t="shared" si="0"/>
        <v>99.990069513406155</v>
      </c>
      <c r="N73" s="31"/>
    </row>
    <row r="74" spans="1:14" ht="26" x14ac:dyDescent="0.35">
      <c r="A74" s="62">
        <v>65</v>
      </c>
      <c r="B74" s="7" t="s">
        <v>77</v>
      </c>
      <c r="C74" s="7">
        <v>901</v>
      </c>
      <c r="D74" s="51">
        <v>113</v>
      </c>
      <c r="E74" s="48" t="s">
        <v>215</v>
      </c>
      <c r="F74" s="4">
        <v>240</v>
      </c>
      <c r="G74" s="136">
        <v>201.4</v>
      </c>
      <c r="H74" s="151">
        <v>201.38</v>
      </c>
      <c r="I74" s="160">
        <f t="shared" si="0"/>
        <v>99.990069513406155</v>
      </c>
      <c r="N74" s="31"/>
    </row>
    <row r="75" spans="1:14" ht="26" x14ac:dyDescent="0.35">
      <c r="A75" s="62">
        <v>66</v>
      </c>
      <c r="B75" s="27" t="s">
        <v>149</v>
      </c>
      <c r="C75" s="5">
        <v>901</v>
      </c>
      <c r="D75" s="50">
        <v>113</v>
      </c>
      <c r="E75" s="30" t="s">
        <v>263</v>
      </c>
      <c r="F75" s="2"/>
      <c r="G75" s="135">
        <f>G76+G78</f>
        <v>15</v>
      </c>
      <c r="H75" s="150">
        <f>H76+H78</f>
        <v>15</v>
      </c>
      <c r="I75" s="159">
        <f t="shared" ref="I75:I140" si="4">H75/G75*100</f>
        <v>100</v>
      </c>
      <c r="N75" s="31"/>
    </row>
    <row r="76" spans="1:14" ht="26" x14ac:dyDescent="0.35">
      <c r="A76" s="62">
        <v>67</v>
      </c>
      <c r="B76" s="5" t="s">
        <v>148</v>
      </c>
      <c r="C76" s="5">
        <v>901</v>
      </c>
      <c r="D76" s="50">
        <v>113</v>
      </c>
      <c r="E76" s="30" t="s">
        <v>264</v>
      </c>
      <c r="F76" s="2"/>
      <c r="G76" s="135">
        <f>G77</f>
        <v>7.5</v>
      </c>
      <c r="H76" s="150">
        <f>H77</f>
        <v>7.5</v>
      </c>
      <c r="I76" s="159">
        <f t="shared" si="4"/>
        <v>100</v>
      </c>
      <c r="N76" s="31"/>
    </row>
    <row r="77" spans="1:14" ht="26" x14ac:dyDescent="0.35">
      <c r="A77" s="62">
        <v>68</v>
      </c>
      <c r="B77" s="7" t="s">
        <v>77</v>
      </c>
      <c r="C77" s="7">
        <v>901</v>
      </c>
      <c r="D77" s="51">
        <v>113</v>
      </c>
      <c r="E77" s="48" t="s">
        <v>264</v>
      </c>
      <c r="F77" s="4">
        <v>240</v>
      </c>
      <c r="G77" s="136">
        <v>7.5</v>
      </c>
      <c r="H77" s="151">
        <v>7.5</v>
      </c>
      <c r="I77" s="160">
        <f t="shared" si="4"/>
        <v>100</v>
      </c>
      <c r="N77" s="31"/>
    </row>
    <row r="78" spans="1:14" ht="26" x14ac:dyDescent="0.35">
      <c r="A78" s="62">
        <v>69</v>
      </c>
      <c r="B78" s="5" t="s">
        <v>150</v>
      </c>
      <c r="C78" s="5">
        <v>901</v>
      </c>
      <c r="D78" s="50">
        <v>113</v>
      </c>
      <c r="E78" s="30" t="s">
        <v>265</v>
      </c>
      <c r="F78" s="2"/>
      <c r="G78" s="135">
        <f>G79</f>
        <v>7.5</v>
      </c>
      <c r="H78" s="150">
        <f>H79</f>
        <v>7.5</v>
      </c>
      <c r="I78" s="159">
        <f t="shared" si="4"/>
        <v>100</v>
      </c>
      <c r="N78" s="31"/>
    </row>
    <row r="79" spans="1:14" ht="26" x14ac:dyDescent="0.35">
      <c r="A79" s="62">
        <v>70</v>
      </c>
      <c r="B79" s="7" t="s">
        <v>77</v>
      </c>
      <c r="C79" s="7">
        <v>901</v>
      </c>
      <c r="D79" s="51">
        <v>113</v>
      </c>
      <c r="E79" s="48" t="s">
        <v>265</v>
      </c>
      <c r="F79" s="4">
        <v>240</v>
      </c>
      <c r="G79" s="136">
        <v>7.5</v>
      </c>
      <c r="H79" s="151">
        <v>7.5</v>
      </c>
      <c r="I79" s="160">
        <f t="shared" si="4"/>
        <v>100</v>
      </c>
      <c r="N79" s="31"/>
    </row>
    <row r="80" spans="1:14" ht="26" x14ac:dyDescent="0.35">
      <c r="A80" s="62">
        <v>71</v>
      </c>
      <c r="B80" s="77" t="s">
        <v>106</v>
      </c>
      <c r="C80" s="5">
        <v>901</v>
      </c>
      <c r="D80" s="1">
        <v>113</v>
      </c>
      <c r="E80" s="2" t="s">
        <v>189</v>
      </c>
      <c r="F80" s="2"/>
      <c r="G80" s="135">
        <f>G89+G91+G83+G85+G911+G87+G81</f>
        <v>1253.5</v>
      </c>
      <c r="H80" s="150">
        <f>H89+H91+H83+H85+H911+H87+H81</f>
        <v>1210.59591</v>
      </c>
      <c r="I80" s="159">
        <f t="shared" si="4"/>
        <v>96.57725648185081</v>
      </c>
      <c r="N80" s="31"/>
    </row>
    <row r="81" spans="1:14" ht="39" x14ac:dyDescent="0.35">
      <c r="A81" s="62">
        <v>72</v>
      </c>
      <c r="B81" s="77" t="s">
        <v>735</v>
      </c>
      <c r="C81" s="5">
        <v>901</v>
      </c>
      <c r="D81" s="50">
        <v>113</v>
      </c>
      <c r="E81" s="2" t="s">
        <v>730</v>
      </c>
      <c r="F81" s="4"/>
      <c r="G81" s="135">
        <f>G82</f>
        <v>168</v>
      </c>
      <c r="H81" s="150">
        <f>H82</f>
        <v>167.96087</v>
      </c>
      <c r="I81" s="159">
        <f t="shared" si="4"/>
        <v>99.976708333333335</v>
      </c>
      <c r="N81" s="31"/>
    </row>
    <row r="82" spans="1:14" ht="15.5" x14ac:dyDescent="0.35">
      <c r="A82" s="62">
        <v>73</v>
      </c>
      <c r="B82" s="83" t="s">
        <v>54</v>
      </c>
      <c r="C82" s="7">
        <v>901</v>
      </c>
      <c r="D82" s="51">
        <v>113</v>
      </c>
      <c r="E82" s="4" t="s">
        <v>730</v>
      </c>
      <c r="F82" s="4" t="s">
        <v>53</v>
      </c>
      <c r="G82" s="136">
        <v>168</v>
      </c>
      <c r="H82" s="151">
        <v>167.96087</v>
      </c>
      <c r="I82" s="160">
        <f t="shared" si="4"/>
        <v>99.976708333333335</v>
      </c>
      <c r="N82" s="31"/>
    </row>
    <row r="83" spans="1:14" ht="39" x14ac:dyDescent="0.35">
      <c r="A83" s="62">
        <v>74</v>
      </c>
      <c r="B83" s="5" t="s">
        <v>183</v>
      </c>
      <c r="C83" s="5">
        <v>901</v>
      </c>
      <c r="D83" s="50">
        <v>113</v>
      </c>
      <c r="E83" s="2" t="s">
        <v>266</v>
      </c>
      <c r="F83" s="2"/>
      <c r="G83" s="135">
        <f>G84</f>
        <v>153.5</v>
      </c>
      <c r="H83" s="150">
        <f>H84</f>
        <v>151.67349999999999</v>
      </c>
      <c r="I83" s="159">
        <f t="shared" si="4"/>
        <v>98.810097719869702</v>
      </c>
      <c r="N83" s="31"/>
    </row>
    <row r="84" spans="1:14" ht="26" x14ac:dyDescent="0.35">
      <c r="A84" s="62">
        <v>75</v>
      </c>
      <c r="B84" s="83" t="s">
        <v>81</v>
      </c>
      <c r="C84" s="7">
        <v>901</v>
      </c>
      <c r="D84" s="51">
        <v>113</v>
      </c>
      <c r="E84" s="4" t="s">
        <v>266</v>
      </c>
      <c r="F84" s="4" t="s">
        <v>50</v>
      </c>
      <c r="G84" s="136">
        <v>153.5</v>
      </c>
      <c r="H84" s="151">
        <v>151.67349999999999</v>
      </c>
      <c r="I84" s="160">
        <f t="shared" si="4"/>
        <v>98.810097719869702</v>
      </c>
      <c r="N84" s="31"/>
    </row>
    <row r="85" spans="1:14" ht="26" x14ac:dyDescent="0.35">
      <c r="A85" s="62">
        <v>76</v>
      </c>
      <c r="B85" s="77" t="s">
        <v>373</v>
      </c>
      <c r="C85" s="5">
        <v>901</v>
      </c>
      <c r="D85" s="50">
        <v>113</v>
      </c>
      <c r="E85" s="2" t="s">
        <v>370</v>
      </c>
      <c r="F85" s="4"/>
      <c r="G85" s="135">
        <f>G86</f>
        <v>290</v>
      </c>
      <c r="H85" s="150">
        <f>H86</f>
        <v>248.96154000000001</v>
      </c>
      <c r="I85" s="159">
        <f t="shared" si="4"/>
        <v>85.848806896551736</v>
      </c>
      <c r="N85" s="31"/>
    </row>
    <row r="86" spans="1:14" ht="26" x14ac:dyDescent="0.35">
      <c r="A86" s="62">
        <v>77</v>
      </c>
      <c r="B86" s="83" t="s">
        <v>77</v>
      </c>
      <c r="C86" s="7">
        <v>901</v>
      </c>
      <c r="D86" s="51">
        <v>113</v>
      </c>
      <c r="E86" s="4" t="s">
        <v>370</v>
      </c>
      <c r="F86" s="4" t="s">
        <v>78</v>
      </c>
      <c r="G86" s="136">
        <v>290</v>
      </c>
      <c r="H86" s="151">
        <v>248.96154000000001</v>
      </c>
      <c r="I86" s="160">
        <f t="shared" si="4"/>
        <v>85.848806896551736</v>
      </c>
      <c r="N86" s="31"/>
    </row>
    <row r="87" spans="1:14" ht="52" x14ac:dyDescent="0.35">
      <c r="A87" s="62">
        <v>78</v>
      </c>
      <c r="B87" s="84" t="s">
        <v>734</v>
      </c>
      <c r="C87" s="5">
        <v>901</v>
      </c>
      <c r="D87" s="79">
        <v>113</v>
      </c>
      <c r="E87" s="137" t="s">
        <v>729</v>
      </c>
      <c r="F87" s="2"/>
      <c r="G87" s="135">
        <f>G88</f>
        <v>520.9</v>
      </c>
      <c r="H87" s="150">
        <f>H88</f>
        <v>520.9</v>
      </c>
      <c r="I87" s="159">
        <f t="shared" si="4"/>
        <v>100</v>
      </c>
      <c r="N87" s="31"/>
    </row>
    <row r="88" spans="1:14" ht="15.5" x14ac:dyDescent="0.35">
      <c r="A88" s="62">
        <v>79</v>
      </c>
      <c r="B88" s="83" t="s">
        <v>45</v>
      </c>
      <c r="C88" s="7">
        <v>901</v>
      </c>
      <c r="D88" s="80">
        <v>113</v>
      </c>
      <c r="E88" s="138" t="s">
        <v>729</v>
      </c>
      <c r="F88" s="4" t="s">
        <v>44</v>
      </c>
      <c r="G88" s="139">
        <v>520.9</v>
      </c>
      <c r="H88" s="152">
        <v>520.9</v>
      </c>
      <c r="I88" s="160">
        <f t="shared" si="4"/>
        <v>100</v>
      </c>
      <c r="N88" s="31"/>
    </row>
    <row r="89" spans="1:14" ht="65" x14ac:dyDescent="0.35">
      <c r="A89" s="62">
        <v>80</v>
      </c>
      <c r="B89" s="5" t="s">
        <v>73</v>
      </c>
      <c r="C89" s="5">
        <v>901</v>
      </c>
      <c r="D89" s="1">
        <v>113</v>
      </c>
      <c r="E89" s="2" t="s">
        <v>190</v>
      </c>
      <c r="F89" s="2"/>
      <c r="G89" s="135">
        <f>G90</f>
        <v>0.2</v>
      </c>
      <c r="H89" s="150">
        <f>H90</f>
        <v>0.2</v>
      </c>
      <c r="I89" s="159">
        <f t="shared" si="4"/>
        <v>100</v>
      </c>
      <c r="N89" s="31"/>
    </row>
    <row r="90" spans="1:14" ht="26" x14ac:dyDescent="0.35">
      <c r="A90" s="62">
        <v>81</v>
      </c>
      <c r="B90" s="40" t="s">
        <v>77</v>
      </c>
      <c r="C90" s="7">
        <v>901</v>
      </c>
      <c r="D90" s="3">
        <v>113</v>
      </c>
      <c r="E90" s="4" t="s">
        <v>190</v>
      </c>
      <c r="F90" s="4">
        <v>240</v>
      </c>
      <c r="G90" s="139">
        <v>0.2</v>
      </c>
      <c r="H90" s="152">
        <v>0.2</v>
      </c>
      <c r="I90" s="160">
        <f t="shared" si="4"/>
        <v>100</v>
      </c>
      <c r="N90" s="31"/>
    </row>
    <row r="91" spans="1:14" ht="26" x14ac:dyDescent="0.35">
      <c r="A91" s="62">
        <v>82</v>
      </c>
      <c r="B91" s="5" t="s">
        <v>74</v>
      </c>
      <c r="C91" s="5">
        <v>901</v>
      </c>
      <c r="D91" s="1">
        <v>113</v>
      </c>
      <c r="E91" s="2" t="s">
        <v>191</v>
      </c>
      <c r="F91" s="2"/>
      <c r="G91" s="135">
        <f>G92</f>
        <v>120.9</v>
      </c>
      <c r="H91" s="150">
        <f>H92</f>
        <v>120.9</v>
      </c>
      <c r="I91" s="159">
        <f t="shared" si="4"/>
        <v>100</v>
      </c>
      <c r="N91" s="31"/>
    </row>
    <row r="92" spans="1:14" ht="26" x14ac:dyDescent="0.35">
      <c r="A92" s="62">
        <v>83</v>
      </c>
      <c r="B92" s="7" t="s">
        <v>77</v>
      </c>
      <c r="C92" s="7">
        <v>901</v>
      </c>
      <c r="D92" s="3">
        <v>113</v>
      </c>
      <c r="E92" s="4" t="s">
        <v>191</v>
      </c>
      <c r="F92" s="4">
        <v>240</v>
      </c>
      <c r="G92" s="139">
        <v>120.9</v>
      </c>
      <c r="H92" s="152">
        <v>120.9</v>
      </c>
      <c r="I92" s="160">
        <f t="shared" si="4"/>
        <v>100</v>
      </c>
      <c r="N92" s="31"/>
    </row>
    <row r="93" spans="1:14" ht="15.5" x14ac:dyDescent="0.35">
      <c r="A93" s="62">
        <v>84</v>
      </c>
      <c r="B93" s="82" t="s">
        <v>7</v>
      </c>
      <c r="C93" s="5">
        <v>901</v>
      </c>
      <c r="D93" s="50">
        <v>200</v>
      </c>
      <c r="E93" s="30"/>
      <c r="F93" s="2"/>
      <c r="G93" s="135">
        <f t="shared" ref="G93:H95" si="5">G94</f>
        <v>2018</v>
      </c>
      <c r="H93" s="150">
        <f t="shared" si="5"/>
        <v>2018</v>
      </c>
      <c r="I93" s="159">
        <f t="shared" si="4"/>
        <v>100</v>
      </c>
      <c r="N93" s="31"/>
    </row>
    <row r="94" spans="1:14" ht="15.5" x14ac:dyDescent="0.35">
      <c r="A94" s="62">
        <v>85</v>
      </c>
      <c r="B94" s="77" t="s">
        <v>8</v>
      </c>
      <c r="C94" s="5">
        <v>901</v>
      </c>
      <c r="D94" s="50">
        <v>203</v>
      </c>
      <c r="E94" s="2"/>
      <c r="F94" s="2"/>
      <c r="G94" s="135">
        <f t="shared" si="5"/>
        <v>2018</v>
      </c>
      <c r="H94" s="150">
        <f t="shared" si="5"/>
        <v>2018</v>
      </c>
      <c r="I94" s="159">
        <f t="shared" si="4"/>
        <v>100</v>
      </c>
      <c r="N94" s="31"/>
    </row>
    <row r="95" spans="1:14" ht="26" x14ac:dyDescent="0.35">
      <c r="A95" s="62">
        <v>86</v>
      </c>
      <c r="B95" s="77" t="s">
        <v>106</v>
      </c>
      <c r="C95" s="5">
        <v>901</v>
      </c>
      <c r="D95" s="50">
        <v>203</v>
      </c>
      <c r="E95" s="2" t="s">
        <v>189</v>
      </c>
      <c r="F95" s="2"/>
      <c r="G95" s="135">
        <f t="shared" si="5"/>
        <v>2018</v>
      </c>
      <c r="H95" s="150">
        <f t="shared" si="5"/>
        <v>2018</v>
      </c>
      <c r="I95" s="159">
        <f t="shared" si="4"/>
        <v>100</v>
      </c>
      <c r="N95" s="31"/>
    </row>
    <row r="96" spans="1:14" ht="26" x14ac:dyDescent="0.35">
      <c r="A96" s="62">
        <v>87</v>
      </c>
      <c r="B96" s="77" t="s">
        <v>659</v>
      </c>
      <c r="C96" s="5">
        <v>901</v>
      </c>
      <c r="D96" s="50">
        <v>203</v>
      </c>
      <c r="E96" s="2" t="s">
        <v>188</v>
      </c>
      <c r="F96" s="2"/>
      <c r="G96" s="135">
        <f>G97+G98</f>
        <v>2018</v>
      </c>
      <c r="H96" s="150">
        <f>H97+H98</f>
        <v>2018</v>
      </c>
      <c r="I96" s="159">
        <f t="shared" si="4"/>
        <v>100</v>
      </c>
      <c r="N96" s="31"/>
    </row>
    <row r="97" spans="1:14" ht="26" x14ac:dyDescent="0.35">
      <c r="A97" s="62">
        <v>88</v>
      </c>
      <c r="B97" s="83" t="s">
        <v>81</v>
      </c>
      <c r="C97" s="7">
        <v>901</v>
      </c>
      <c r="D97" s="51">
        <v>203</v>
      </c>
      <c r="E97" s="4" t="s">
        <v>188</v>
      </c>
      <c r="F97" s="4" t="s">
        <v>50</v>
      </c>
      <c r="G97" s="139">
        <v>1937.6</v>
      </c>
      <c r="H97" s="152">
        <v>1937.64733</v>
      </c>
      <c r="I97" s="160">
        <f t="shared" si="4"/>
        <v>100.00244271263419</v>
      </c>
      <c r="N97" s="31"/>
    </row>
    <row r="98" spans="1:14" ht="26" x14ac:dyDescent="0.35">
      <c r="A98" s="62">
        <v>89</v>
      </c>
      <c r="B98" s="83" t="s">
        <v>77</v>
      </c>
      <c r="C98" s="7">
        <v>901</v>
      </c>
      <c r="D98" s="51">
        <v>203</v>
      </c>
      <c r="E98" s="4" t="s">
        <v>188</v>
      </c>
      <c r="F98" s="4" t="s">
        <v>78</v>
      </c>
      <c r="G98" s="139">
        <v>80.400000000000006</v>
      </c>
      <c r="H98" s="152">
        <v>80.352670000000003</v>
      </c>
      <c r="I98" s="160">
        <f t="shared" si="4"/>
        <v>99.941131840796018</v>
      </c>
      <c r="N98" s="31"/>
    </row>
    <row r="99" spans="1:14" ht="30" x14ac:dyDescent="0.35">
      <c r="A99" s="62">
        <v>90</v>
      </c>
      <c r="B99" s="23" t="s">
        <v>9</v>
      </c>
      <c r="C99" s="5">
        <v>901</v>
      </c>
      <c r="D99" s="1">
        <v>300</v>
      </c>
      <c r="E99" s="2"/>
      <c r="F99" s="2"/>
      <c r="G99" s="135">
        <f>G100+G129</f>
        <v>15774.1</v>
      </c>
      <c r="H99" s="150">
        <f>H100+H129</f>
        <v>15652.741169999999</v>
      </c>
      <c r="I99" s="159">
        <f t="shared" si="4"/>
        <v>99.230644981330158</v>
      </c>
      <c r="N99" s="31"/>
    </row>
    <row r="100" spans="1:14" ht="39" x14ac:dyDescent="0.35">
      <c r="A100" s="62">
        <v>91</v>
      </c>
      <c r="B100" s="5" t="s">
        <v>496</v>
      </c>
      <c r="C100" s="5">
        <v>901</v>
      </c>
      <c r="D100" s="1">
        <v>310</v>
      </c>
      <c r="E100" s="2"/>
      <c r="F100" s="2"/>
      <c r="G100" s="135">
        <f>G101+G124</f>
        <v>15324.1</v>
      </c>
      <c r="H100" s="150">
        <f>H101+H124</f>
        <v>15243.24317</v>
      </c>
      <c r="I100" s="159">
        <f t="shared" si="4"/>
        <v>99.47235511384028</v>
      </c>
      <c r="N100" s="31"/>
    </row>
    <row r="101" spans="1:14" ht="39" x14ac:dyDescent="0.35">
      <c r="A101" s="62">
        <v>92</v>
      </c>
      <c r="B101" s="27" t="s">
        <v>747</v>
      </c>
      <c r="C101" s="5">
        <v>901</v>
      </c>
      <c r="D101" s="1">
        <v>310</v>
      </c>
      <c r="E101" s="2" t="s">
        <v>221</v>
      </c>
      <c r="F101" s="2"/>
      <c r="G101" s="135">
        <f>G109+G102+G120</f>
        <v>14826.7</v>
      </c>
      <c r="H101" s="150">
        <f>H109+H102+H120</f>
        <v>14745.837289999999</v>
      </c>
      <c r="I101" s="159">
        <f t="shared" si="4"/>
        <v>99.454614243223361</v>
      </c>
      <c r="N101" s="31"/>
    </row>
    <row r="102" spans="1:14" ht="39" x14ac:dyDescent="0.35">
      <c r="A102" s="62">
        <v>93</v>
      </c>
      <c r="B102" s="84" t="s">
        <v>159</v>
      </c>
      <c r="C102" s="5">
        <v>901</v>
      </c>
      <c r="D102" s="50">
        <v>310</v>
      </c>
      <c r="E102" s="2" t="s">
        <v>219</v>
      </c>
      <c r="F102" s="2"/>
      <c r="G102" s="135">
        <f>G103+G107+G105</f>
        <v>873.2</v>
      </c>
      <c r="H102" s="150">
        <f>H103+H107+H105</f>
        <v>837.95936000000006</v>
      </c>
      <c r="I102" s="159">
        <f t="shared" si="4"/>
        <v>95.964196060467245</v>
      </c>
      <c r="N102" s="31"/>
    </row>
    <row r="103" spans="1:14" ht="26" x14ac:dyDescent="0.35">
      <c r="A103" s="62">
        <v>94</v>
      </c>
      <c r="B103" s="84" t="s">
        <v>176</v>
      </c>
      <c r="C103" s="5">
        <v>901</v>
      </c>
      <c r="D103" s="50">
        <v>310</v>
      </c>
      <c r="E103" s="30" t="s">
        <v>218</v>
      </c>
      <c r="F103" s="30"/>
      <c r="G103" s="135">
        <f>G104</f>
        <v>351</v>
      </c>
      <c r="H103" s="150">
        <f>H104</f>
        <v>351</v>
      </c>
      <c r="I103" s="159">
        <f t="shared" si="4"/>
        <v>100</v>
      </c>
      <c r="N103" s="31"/>
    </row>
    <row r="104" spans="1:14" ht="26" x14ac:dyDescent="0.35">
      <c r="A104" s="62">
        <v>95</v>
      </c>
      <c r="B104" s="83" t="s">
        <v>77</v>
      </c>
      <c r="C104" s="7">
        <v>901</v>
      </c>
      <c r="D104" s="51">
        <v>310</v>
      </c>
      <c r="E104" s="48" t="s">
        <v>218</v>
      </c>
      <c r="F104" s="4">
        <v>240</v>
      </c>
      <c r="G104" s="136">
        <v>351</v>
      </c>
      <c r="H104" s="151">
        <v>351</v>
      </c>
      <c r="I104" s="160">
        <f t="shared" si="4"/>
        <v>100</v>
      </c>
      <c r="N104" s="31"/>
    </row>
    <row r="105" spans="1:14" ht="52" x14ac:dyDescent="0.35">
      <c r="A105" s="62">
        <v>96</v>
      </c>
      <c r="B105" s="77" t="s">
        <v>160</v>
      </c>
      <c r="C105" s="5">
        <v>901</v>
      </c>
      <c r="D105" s="50">
        <v>310</v>
      </c>
      <c r="E105" s="2" t="s">
        <v>220</v>
      </c>
      <c r="F105" s="2"/>
      <c r="G105" s="135">
        <f>G106</f>
        <v>502.2</v>
      </c>
      <c r="H105" s="150">
        <f>H106</f>
        <v>486.95936</v>
      </c>
      <c r="I105" s="159">
        <f t="shared" si="4"/>
        <v>96.965225009956185</v>
      </c>
      <c r="N105" s="31"/>
    </row>
    <row r="106" spans="1:14" ht="26" x14ac:dyDescent="0.35">
      <c r="A106" s="62">
        <v>97</v>
      </c>
      <c r="B106" s="83" t="s">
        <v>77</v>
      </c>
      <c r="C106" s="7">
        <v>901</v>
      </c>
      <c r="D106" s="51">
        <v>310</v>
      </c>
      <c r="E106" s="4" t="s">
        <v>220</v>
      </c>
      <c r="F106" s="4">
        <v>240</v>
      </c>
      <c r="G106" s="136">
        <v>502.2</v>
      </c>
      <c r="H106" s="151">
        <v>486.95936</v>
      </c>
      <c r="I106" s="160">
        <f t="shared" si="4"/>
        <v>96.965225009956185</v>
      </c>
      <c r="N106" s="31"/>
    </row>
    <row r="107" spans="1:14" ht="39" x14ac:dyDescent="0.35">
      <c r="A107" s="62">
        <v>98</v>
      </c>
      <c r="B107" s="84" t="s">
        <v>497</v>
      </c>
      <c r="C107" s="5">
        <v>901</v>
      </c>
      <c r="D107" s="50">
        <v>310</v>
      </c>
      <c r="E107" s="2" t="s">
        <v>493</v>
      </c>
      <c r="F107" s="2"/>
      <c r="G107" s="135">
        <f>G108</f>
        <v>20</v>
      </c>
      <c r="H107" s="150">
        <f>H108</f>
        <v>0</v>
      </c>
      <c r="I107" s="159">
        <f t="shared" si="4"/>
        <v>0</v>
      </c>
      <c r="N107" s="31"/>
    </row>
    <row r="108" spans="1:14" ht="26" x14ac:dyDescent="0.35">
      <c r="A108" s="62">
        <v>99</v>
      </c>
      <c r="B108" s="83" t="s">
        <v>77</v>
      </c>
      <c r="C108" s="7">
        <v>901</v>
      </c>
      <c r="D108" s="51">
        <v>310</v>
      </c>
      <c r="E108" s="4" t="s">
        <v>493</v>
      </c>
      <c r="F108" s="4" t="s">
        <v>78</v>
      </c>
      <c r="G108" s="136">
        <v>20</v>
      </c>
      <c r="H108" s="151">
        <v>0</v>
      </c>
      <c r="I108" s="160">
        <f t="shared" si="4"/>
        <v>0</v>
      </c>
      <c r="N108" s="31"/>
    </row>
    <row r="109" spans="1:14" ht="26" x14ac:dyDescent="0.35">
      <c r="A109" s="62">
        <v>100</v>
      </c>
      <c r="B109" s="27" t="s">
        <v>161</v>
      </c>
      <c r="C109" s="5">
        <v>901</v>
      </c>
      <c r="D109" s="1">
        <v>310</v>
      </c>
      <c r="E109" s="2" t="s">
        <v>224</v>
      </c>
      <c r="F109" s="2"/>
      <c r="G109" s="135">
        <f>G110+G112+G118+G116+G114</f>
        <v>4884.5</v>
      </c>
      <c r="H109" s="150">
        <f>H110+H112+H118+H116+H114</f>
        <v>4880.8144700000003</v>
      </c>
      <c r="I109" s="159">
        <f t="shared" si="4"/>
        <v>99.924546422356443</v>
      </c>
      <c r="N109" s="31"/>
    </row>
    <row r="110" spans="1:14" ht="26" x14ac:dyDescent="0.35">
      <c r="A110" s="62">
        <v>101</v>
      </c>
      <c r="B110" s="5" t="s">
        <v>162</v>
      </c>
      <c r="C110" s="5">
        <v>901</v>
      </c>
      <c r="D110" s="1">
        <v>310</v>
      </c>
      <c r="E110" s="2" t="s">
        <v>225</v>
      </c>
      <c r="F110" s="2"/>
      <c r="G110" s="135">
        <f>G111</f>
        <v>2206</v>
      </c>
      <c r="H110" s="150">
        <f>H111</f>
        <v>2203.84</v>
      </c>
      <c r="I110" s="159">
        <f t="shared" si="4"/>
        <v>99.902085222121499</v>
      </c>
      <c r="N110" s="31"/>
    </row>
    <row r="111" spans="1:14" ht="26" x14ac:dyDescent="0.35">
      <c r="A111" s="62">
        <v>102</v>
      </c>
      <c r="B111" s="7" t="s">
        <v>77</v>
      </c>
      <c r="C111" s="7">
        <v>901</v>
      </c>
      <c r="D111" s="3">
        <v>310</v>
      </c>
      <c r="E111" s="4" t="s">
        <v>225</v>
      </c>
      <c r="F111" s="4">
        <v>240</v>
      </c>
      <c r="G111" s="136">
        <v>2206</v>
      </c>
      <c r="H111" s="151">
        <v>2203.84</v>
      </c>
      <c r="I111" s="160">
        <f t="shared" si="4"/>
        <v>99.902085222121499</v>
      </c>
      <c r="N111" s="31"/>
    </row>
    <row r="112" spans="1:14" ht="26" x14ac:dyDescent="0.35">
      <c r="A112" s="62">
        <v>103</v>
      </c>
      <c r="B112" s="5" t="s">
        <v>177</v>
      </c>
      <c r="C112" s="5">
        <v>901</v>
      </c>
      <c r="D112" s="1">
        <v>310</v>
      </c>
      <c r="E112" s="2" t="s">
        <v>226</v>
      </c>
      <c r="F112" s="2"/>
      <c r="G112" s="135">
        <f>G113</f>
        <v>1528.1</v>
      </c>
      <c r="H112" s="150">
        <f>H113</f>
        <v>1527.2732100000001</v>
      </c>
      <c r="I112" s="159">
        <f t="shared" si="4"/>
        <v>99.945894247758659</v>
      </c>
      <c r="N112" s="31"/>
    </row>
    <row r="113" spans="1:14" ht="26" x14ac:dyDescent="0.35">
      <c r="A113" s="62">
        <v>104</v>
      </c>
      <c r="B113" s="7" t="s">
        <v>77</v>
      </c>
      <c r="C113" s="7">
        <v>901</v>
      </c>
      <c r="D113" s="3">
        <v>310</v>
      </c>
      <c r="E113" s="4" t="s">
        <v>226</v>
      </c>
      <c r="F113" s="4">
        <v>240</v>
      </c>
      <c r="G113" s="136">
        <v>1528.1</v>
      </c>
      <c r="H113" s="151">
        <v>1527.2732100000001</v>
      </c>
      <c r="I113" s="160">
        <f t="shared" si="4"/>
        <v>99.945894247758659</v>
      </c>
      <c r="N113" s="31"/>
    </row>
    <row r="114" spans="1:14" ht="39" x14ac:dyDescent="0.35">
      <c r="A114" s="62">
        <v>105</v>
      </c>
      <c r="B114" s="5" t="s">
        <v>336</v>
      </c>
      <c r="C114" s="5">
        <v>901</v>
      </c>
      <c r="D114" s="1">
        <v>310</v>
      </c>
      <c r="E114" s="2" t="s">
        <v>335</v>
      </c>
      <c r="F114" s="2"/>
      <c r="G114" s="135">
        <f>G115</f>
        <v>103.5</v>
      </c>
      <c r="H114" s="150">
        <f>H115</f>
        <v>103.48296000000001</v>
      </c>
      <c r="I114" s="159">
        <f t="shared" si="4"/>
        <v>99.983536231884059</v>
      </c>
      <c r="N114" s="31"/>
    </row>
    <row r="115" spans="1:14" ht="26" x14ac:dyDescent="0.35">
      <c r="A115" s="62">
        <v>106</v>
      </c>
      <c r="B115" s="7" t="s">
        <v>651</v>
      </c>
      <c r="C115" s="7">
        <v>901</v>
      </c>
      <c r="D115" s="3">
        <v>310</v>
      </c>
      <c r="E115" s="4" t="s">
        <v>335</v>
      </c>
      <c r="F115" s="4" t="s">
        <v>72</v>
      </c>
      <c r="G115" s="136">
        <v>103.5</v>
      </c>
      <c r="H115" s="151">
        <v>103.48296000000001</v>
      </c>
      <c r="I115" s="160">
        <f t="shared" si="4"/>
        <v>99.983536231884059</v>
      </c>
      <c r="N115" s="31"/>
    </row>
    <row r="116" spans="1:14" ht="26" x14ac:dyDescent="0.35">
      <c r="A116" s="62">
        <v>107</v>
      </c>
      <c r="B116" s="27" t="s">
        <v>163</v>
      </c>
      <c r="C116" s="5">
        <v>901</v>
      </c>
      <c r="D116" s="1">
        <v>310</v>
      </c>
      <c r="E116" s="2" t="s">
        <v>228</v>
      </c>
      <c r="F116" s="2"/>
      <c r="G116" s="135">
        <f>G117</f>
        <v>10.4</v>
      </c>
      <c r="H116" s="150">
        <f>H117</f>
        <v>10.3483</v>
      </c>
      <c r="I116" s="159">
        <f t="shared" si="4"/>
        <v>99.502884615384616</v>
      </c>
      <c r="N116" s="31"/>
    </row>
    <row r="117" spans="1:14" ht="26" x14ac:dyDescent="0.35">
      <c r="A117" s="62">
        <v>108</v>
      </c>
      <c r="B117" s="7" t="s">
        <v>651</v>
      </c>
      <c r="C117" s="40">
        <v>901</v>
      </c>
      <c r="D117" s="51">
        <v>310</v>
      </c>
      <c r="E117" s="48" t="s">
        <v>228</v>
      </c>
      <c r="F117" s="48" t="s">
        <v>72</v>
      </c>
      <c r="G117" s="136">
        <v>10.4</v>
      </c>
      <c r="H117" s="151">
        <v>10.3483</v>
      </c>
      <c r="I117" s="160">
        <f t="shared" si="4"/>
        <v>99.502884615384616</v>
      </c>
      <c r="N117" s="31"/>
    </row>
    <row r="118" spans="1:14" ht="39" x14ac:dyDescent="0.35">
      <c r="A118" s="62">
        <v>109</v>
      </c>
      <c r="B118" s="5" t="s">
        <v>217</v>
      </c>
      <c r="C118" s="5">
        <v>901</v>
      </c>
      <c r="D118" s="1">
        <v>310</v>
      </c>
      <c r="E118" s="2" t="s">
        <v>227</v>
      </c>
      <c r="F118" s="2"/>
      <c r="G118" s="135">
        <f>G119</f>
        <v>1036.5</v>
      </c>
      <c r="H118" s="150">
        <f>H119</f>
        <v>1035.8699999999999</v>
      </c>
      <c r="I118" s="159">
        <f t="shared" si="4"/>
        <v>99.939218523878424</v>
      </c>
      <c r="N118" s="31"/>
    </row>
    <row r="119" spans="1:14" ht="26" x14ac:dyDescent="0.35">
      <c r="A119" s="62">
        <v>110</v>
      </c>
      <c r="B119" s="7" t="s">
        <v>77</v>
      </c>
      <c r="C119" s="7">
        <v>901</v>
      </c>
      <c r="D119" s="3">
        <v>310</v>
      </c>
      <c r="E119" s="4" t="s">
        <v>227</v>
      </c>
      <c r="F119" s="4">
        <v>240</v>
      </c>
      <c r="G119" s="136">
        <f>1091.5-55</f>
        <v>1036.5</v>
      </c>
      <c r="H119" s="151">
        <v>1035.8699999999999</v>
      </c>
      <c r="I119" s="160">
        <f t="shared" si="4"/>
        <v>99.939218523878424</v>
      </c>
      <c r="N119" s="31"/>
    </row>
    <row r="120" spans="1:14" ht="65" x14ac:dyDescent="0.35">
      <c r="A120" s="62">
        <v>111</v>
      </c>
      <c r="B120" s="84" t="s">
        <v>754</v>
      </c>
      <c r="C120" s="5">
        <v>901</v>
      </c>
      <c r="D120" s="50">
        <v>310</v>
      </c>
      <c r="E120" s="2" t="s">
        <v>222</v>
      </c>
      <c r="F120" s="2"/>
      <c r="G120" s="135">
        <f>G121</f>
        <v>9069</v>
      </c>
      <c r="H120" s="150">
        <f>H121</f>
        <v>9027.0634599999994</v>
      </c>
      <c r="I120" s="159">
        <f t="shared" si="4"/>
        <v>99.537583636564108</v>
      </c>
      <c r="N120" s="31"/>
    </row>
    <row r="121" spans="1:14" ht="52" x14ac:dyDescent="0.35">
      <c r="A121" s="62">
        <v>112</v>
      </c>
      <c r="B121" s="84" t="s">
        <v>165</v>
      </c>
      <c r="C121" s="5">
        <v>901</v>
      </c>
      <c r="D121" s="50">
        <v>310</v>
      </c>
      <c r="E121" s="2" t="s">
        <v>223</v>
      </c>
      <c r="F121" s="2"/>
      <c r="G121" s="135">
        <f>G122+G123</f>
        <v>9069</v>
      </c>
      <c r="H121" s="150">
        <f>H122+H123</f>
        <v>9027.0634599999994</v>
      </c>
      <c r="I121" s="159">
        <f t="shared" si="4"/>
        <v>99.537583636564108</v>
      </c>
      <c r="N121" s="31"/>
    </row>
    <row r="122" spans="1:14" ht="15.5" x14ac:dyDescent="0.35">
      <c r="A122" s="62">
        <v>113</v>
      </c>
      <c r="B122" s="83" t="s">
        <v>45</v>
      </c>
      <c r="C122" s="7">
        <v>901</v>
      </c>
      <c r="D122" s="51">
        <v>310</v>
      </c>
      <c r="E122" s="4" t="s">
        <v>223</v>
      </c>
      <c r="F122" s="4" t="s">
        <v>44</v>
      </c>
      <c r="G122" s="136">
        <v>8226.4</v>
      </c>
      <c r="H122" s="151">
        <v>8226.3613100000002</v>
      </c>
      <c r="I122" s="160">
        <f t="shared" si="4"/>
        <v>99.999529684916865</v>
      </c>
      <c r="N122" s="31"/>
    </row>
    <row r="123" spans="1:14" ht="26" x14ac:dyDescent="0.35">
      <c r="A123" s="62">
        <v>114</v>
      </c>
      <c r="B123" s="83" t="s">
        <v>77</v>
      </c>
      <c r="C123" s="7">
        <v>901</v>
      </c>
      <c r="D123" s="51">
        <v>310</v>
      </c>
      <c r="E123" s="4" t="s">
        <v>223</v>
      </c>
      <c r="F123" s="4">
        <v>240</v>
      </c>
      <c r="G123" s="136">
        <f>722.6+120</f>
        <v>842.6</v>
      </c>
      <c r="H123" s="151">
        <v>800.70214999999996</v>
      </c>
      <c r="I123" s="160">
        <f t="shared" si="4"/>
        <v>95.027551625919756</v>
      </c>
      <c r="N123" s="31"/>
    </row>
    <row r="124" spans="1:14" ht="26" x14ac:dyDescent="0.35">
      <c r="A124" s="62">
        <v>115</v>
      </c>
      <c r="B124" s="77" t="s">
        <v>106</v>
      </c>
      <c r="C124" s="5">
        <v>901</v>
      </c>
      <c r="D124" s="50">
        <v>310</v>
      </c>
      <c r="E124" s="2" t="s">
        <v>189</v>
      </c>
      <c r="F124" s="2"/>
      <c r="G124" s="135">
        <f>G127+G125</f>
        <v>497.4</v>
      </c>
      <c r="H124" s="150">
        <f>H127+H125</f>
        <v>497.40587999999997</v>
      </c>
      <c r="I124" s="159">
        <f t="shared" si="4"/>
        <v>100.00118214716527</v>
      </c>
      <c r="N124" s="31"/>
    </row>
    <row r="125" spans="1:14" ht="15.5" x14ac:dyDescent="0.35">
      <c r="A125" s="62">
        <v>116</v>
      </c>
      <c r="B125" s="77" t="s">
        <v>6</v>
      </c>
      <c r="C125" s="5">
        <v>901</v>
      </c>
      <c r="D125" s="50">
        <v>310</v>
      </c>
      <c r="E125" s="2" t="s">
        <v>256</v>
      </c>
      <c r="F125" s="2"/>
      <c r="G125" s="135">
        <f>G126</f>
        <v>181</v>
      </c>
      <c r="H125" s="150">
        <f>H126</f>
        <v>181.00587999999999</v>
      </c>
      <c r="I125" s="159"/>
      <c r="N125" s="31"/>
    </row>
    <row r="126" spans="1:14" ht="26" x14ac:dyDescent="0.35">
      <c r="A126" s="62">
        <v>117</v>
      </c>
      <c r="B126" s="83" t="s">
        <v>77</v>
      </c>
      <c r="C126" s="7">
        <v>901</v>
      </c>
      <c r="D126" s="51">
        <v>310</v>
      </c>
      <c r="E126" s="4" t="s">
        <v>256</v>
      </c>
      <c r="F126" s="4">
        <v>240</v>
      </c>
      <c r="G126" s="136">
        <v>181</v>
      </c>
      <c r="H126" s="151">
        <v>181.00587999999999</v>
      </c>
      <c r="I126" s="160">
        <f t="shared" si="4"/>
        <v>100.00324861878454</v>
      </c>
      <c r="N126" s="31"/>
    </row>
    <row r="127" spans="1:14" ht="52" x14ac:dyDescent="0.35">
      <c r="A127" s="62">
        <v>118</v>
      </c>
      <c r="B127" s="84" t="s">
        <v>734</v>
      </c>
      <c r="C127" s="5">
        <v>901</v>
      </c>
      <c r="D127" s="79">
        <v>310</v>
      </c>
      <c r="E127" s="137" t="s">
        <v>729</v>
      </c>
      <c r="F127" s="4"/>
      <c r="G127" s="135">
        <f>G128</f>
        <v>316.39999999999998</v>
      </c>
      <c r="H127" s="150">
        <f>H128</f>
        <v>316.39999999999998</v>
      </c>
      <c r="I127" s="159">
        <f t="shared" si="4"/>
        <v>100</v>
      </c>
      <c r="N127" s="31"/>
    </row>
    <row r="128" spans="1:14" ht="15.5" x14ac:dyDescent="0.35">
      <c r="A128" s="62">
        <v>119</v>
      </c>
      <c r="B128" s="83" t="s">
        <v>45</v>
      </c>
      <c r="C128" s="7">
        <v>901</v>
      </c>
      <c r="D128" s="80">
        <v>310</v>
      </c>
      <c r="E128" s="138" t="s">
        <v>729</v>
      </c>
      <c r="F128" s="4" t="s">
        <v>44</v>
      </c>
      <c r="G128" s="139">
        <v>316.39999999999998</v>
      </c>
      <c r="H128" s="152">
        <v>316.39999999999998</v>
      </c>
      <c r="I128" s="160">
        <f t="shared" si="4"/>
        <v>100</v>
      </c>
      <c r="N128" s="31"/>
    </row>
    <row r="129" spans="1:14" ht="26" x14ac:dyDescent="0.35">
      <c r="A129" s="62">
        <v>120</v>
      </c>
      <c r="B129" s="5" t="s">
        <v>10</v>
      </c>
      <c r="C129" s="5">
        <v>901</v>
      </c>
      <c r="D129" s="1">
        <v>314</v>
      </c>
      <c r="E129" s="2"/>
      <c r="F129" s="2"/>
      <c r="G129" s="135">
        <f>G130+G134</f>
        <v>450</v>
      </c>
      <c r="H129" s="150">
        <f>H130+H134</f>
        <v>409.49800000000005</v>
      </c>
      <c r="I129" s="159">
        <f t="shared" si="4"/>
        <v>90.99955555555556</v>
      </c>
      <c r="N129" s="31"/>
    </row>
    <row r="130" spans="1:14" ht="39" x14ac:dyDescent="0.35">
      <c r="A130" s="62">
        <v>121</v>
      </c>
      <c r="B130" s="27" t="s">
        <v>747</v>
      </c>
      <c r="C130" s="5">
        <v>901</v>
      </c>
      <c r="D130" s="1">
        <v>314</v>
      </c>
      <c r="E130" s="2" t="s">
        <v>221</v>
      </c>
      <c r="F130" s="2"/>
      <c r="G130" s="135">
        <f t="shared" ref="G130:H132" si="6">G131</f>
        <v>300</v>
      </c>
      <c r="H130" s="150">
        <f t="shared" si="6"/>
        <v>285.40800000000002</v>
      </c>
      <c r="I130" s="159">
        <f t="shared" si="4"/>
        <v>95.13600000000001</v>
      </c>
      <c r="N130" s="31"/>
    </row>
    <row r="131" spans="1:14" ht="52" x14ac:dyDescent="0.35">
      <c r="A131" s="62">
        <v>122</v>
      </c>
      <c r="B131" s="27" t="s">
        <v>164</v>
      </c>
      <c r="C131" s="5">
        <v>901</v>
      </c>
      <c r="D131" s="1">
        <v>314</v>
      </c>
      <c r="E131" s="2" t="s">
        <v>231</v>
      </c>
      <c r="F131" s="2"/>
      <c r="G131" s="135">
        <f t="shared" si="6"/>
        <v>300</v>
      </c>
      <c r="H131" s="150">
        <f t="shared" si="6"/>
        <v>285.40800000000002</v>
      </c>
      <c r="I131" s="159">
        <f t="shared" si="4"/>
        <v>95.13600000000001</v>
      </c>
      <c r="N131" s="31"/>
    </row>
    <row r="132" spans="1:14" ht="26" x14ac:dyDescent="0.35">
      <c r="A132" s="62">
        <v>123</v>
      </c>
      <c r="B132" s="5" t="s">
        <v>229</v>
      </c>
      <c r="C132" s="5">
        <v>901</v>
      </c>
      <c r="D132" s="1">
        <v>314</v>
      </c>
      <c r="E132" s="2" t="s">
        <v>230</v>
      </c>
      <c r="F132" s="2"/>
      <c r="G132" s="135">
        <f t="shared" si="6"/>
        <v>300</v>
      </c>
      <c r="H132" s="150">
        <f t="shared" si="6"/>
        <v>285.40800000000002</v>
      </c>
      <c r="I132" s="159">
        <f t="shared" si="4"/>
        <v>95.13600000000001</v>
      </c>
      <c r="N132" s="31"/>
    </row>
    <row r="133" spans="1:14" ht="26" x14ac:dyDescent="0.35">
      <c r="A133" s="62">
        <v>124</v>
      </c>
      <c r="B133" s="7" t="s">
        <v>651</v>
      </c>
      <c r="C133" s="7">
        <v>901</v>
      </c>
      <c r="D133" s="3">
        <v>314</v>
      </c>
      <c r="E133" s="4" t="s">
        <v>230</v>
      </c>
      <c r="F133" s="4" t="s">
        <v>72</v>
      </c>
      <c r="G133" s="136">
        <f>150+150</f>
        <v>300</v>
      </c>
      <c r="H133" s="151">
        <v>285.40800000000002</v>
      </c>
      <c r="I133" s="160">
        <f t="shared" si="4"/>
        <v>95.13600000000001</v>
      </c>
      <c r="N133" s="31"/>
    </row>
    <row r="134" spans="1:14" ht="39" x14ac:dyDescent="0.35">
      <c r="A134" s="62">
        <v>125</v>
      </c>
      <c r="B134" s="27" t="s">
        <v>749</v>
      </c>
      <c r="C134" s="5">
        <v>901</v>
      </c>
      <c r="D134" s="1">
        <v>314</v>
      </c>
      <c r="E134" s="2" t="s">
        <v>439</v>
      </c>
      <c r="F134" s="2"/>
      <c r="G134" s="135">
        <f>G135</f>
        <v>150</v>
      </c>
      <c r="H134" s="150">
        <f>H135</f>
        <v>124.09</v>
      </c>
      <c r="I134" s="159">
        <f t="shared" si="4"/>
        <v>82.726666666666674</v>
      </c>
      <c r="N134" s="31"/>
    </row>
    <row r="135" spans="1:14" ht="39" x14ac:dyDescent="0.35">
      <c r="A135" s="62">
        <v>126</v>
      </c>
      <c r="B135" s="5" t="s">
        <v>455</v>
      </c>
      <c r="C135" s="5">
        <v>901</v>
      </c>
      <c r="D135" s="1">
        <v>314</v>
      </c>
      <c r="E135" s="2" t="s">
        <v>454</v>
      </c>
      <c r="F135" s="2"/>
      <c r="G135" s="135">
        <f>G136</f>
        <v>150</v>
      </c>
      <c r="H135" s="150">
        <f>H136</f>
        <v>124.09</v>
      </c>
      <c r="I135" s="159">
        <f t="shared" si="4"/>
        <v>82.726666666666674</v>
      </c>
      <c r="N135" s="31"/>
    </row>
    <row r="136" spans="1:14" ht="26" x14ac:dyDescent="0.35">
      <c r="A136" s="62">
        <v>127</v>
      </c>
      <c r="B136" s="7" t="s">
        <v>77</v>
      </c>
      <c r="C136" s="40">
        <v>901</v>
      </c>
      <c r="D136" s="51">
        <v>314</v>
      </c>
      <c r="E136" s="48" t="s">
        <v>454</v>
      </c>
      <c r="F136" s="4">
        <v>240</v>
      </c>
      <c r="G136" s="136">
        <v>150</v>
      </c>
      <c r="H136" s="151">
        <v>124.09</v>
      </c>
      <c r="I136" s="160">
        <f t="shared" si="4"/>
        <v>82.726666666666674</v>
      </c>
      <c r="N136" s="31"/>
    </row>
    <row r="137" spans="1:14" ht="15.5" x14ac:dyDescent="0.35">
      <c r="A137" s="62">
        <v>128</v>
      </c>
      <c r="B137" s="23" t="s">
        <v>11</v>
      </c>
      <c r="C137" s="5">
        <v>901</v>
      </c>
      <c r="D137" s="1">
        <v>400</v>
      </c>
      <c r="E137" s="2"/>
      <c r="F137" s="2"/>
      <c r="G137" s="135">
        <f>G146+G155+G163+G171+G138+G151</f>
        <v>215279.30000000002</v>
      </c>
      <c r="H137" s="150">
        <f>H146+H155+H163+H171+H138+H151</f>
        <v>208076.05928000002</v>
      </c>
      <c r="I137" s="159">
        <f t="shared" si="4"/>
        <v>96.654002163700824</v>
      </c>
      <c r="N137" s="31"/>
    </row>
    <row r="138" spans="1:14" ht="15.5" x14ac:dyDescent="0.35">
      <c r="A138" s="62">
        <v>129</v>
      </c>
      <c r="B138" s="5" t="s">
        <v>185</v>
      </c>
      <c r="C138" s="5">
        <v>901</v>
      </c>
      <c r="D138" s="1">
        <v>405</v>
      </c>
      <c r="E138" s="2"/>
      <c r="F138" s="2"/>
      <c r="G138" s="135">
        <f>G139</f>
        <v>1156.4000000000001</v>
      </c>
      <c r="H138" s="150">
        <f>H139</f>
        <v>690.16556000000003</v>
      </c>
      <c r="I138" s="159">
        <f t="shared" si="4"/>
        <v>59.682251815980628</v>
      </c>
      <c r="N138" s="31"/>
    </row>
    <row r="139" spans="1:14" ht="26" x14ac:dyDescent="0.35">
      <c r="A139" s="62">
        <v>130</v>
      </c>
      <c r="B139" s="77" t="s">
        <v>106</v>
      </c>
      <c r="C139" s="5">
        <v>901</v>
      </c>
      <c r="D139" s="1">
        <v>405</v>
      </c>
      <c r="E139" s="2" t="s">
        <v>189</v>
      </c>
      <c r="F139" s="2"/>
      <c r="G139" s="135">
        <f>G142+G140+G144</f>
        <v>1156.4000000000001</v>
      </c>
      <c r="H139" s="150">
        <f>H142+H140+H144</f>
        <v>690.16556000000003</v>
      </c>
      <c r="I139" s="159">
        <f t="shared" si="4"/>
        <v>59.682251815980628</v>
      </c>
      <c r="N139" s="31"/>
    </row>
    <row r="140" spans="1:14" ht="26" x14ac:dyDescent="0.35">
      <c r="A140" s="62">
        <v>131</v>
      </c>
      <c r="B140" s="27" t="s">
        <v>348</v>
      </c>
      <c r="C140" s="5">
        <v>901</v>
      </c>
      <c r="D140" s="50">
        <v>405</v>
      </c>
      <c r="E140" s="30" t="s">
        <v>347</v>
      </c>
      <c r="F140" s="30"/>
      <c r="G140" s="135">
        <f>G141</f>
        <v>93</v>
      </c>
      <c r="H140" s="150">
        <f>H141</f>
        <v>92.968000000000004</v>
      </c>
      <c r="I140" s="159">
        <f t="shared" si="4"/>
        <v>99.965591397849465</v>
      </c>
      <c r="N140" s="31"/>
    </row>
    <row r="141" spans="1:14" ht="26" x14ac:dyDescent="0.35">
      <c r="A141" s="62">
        <v>132</v>
      </c>
      <c r="B141" s="7" t="s">
        <v>77</v>
      </c>
      <c r="C141" s="7">
        <v>901</v>
      </c>
      <c r="D141" s="51">
        <v>405</v>
      </c>
      <c r="E141" s="48" t="s">
        <v>347</v>
      </c>
      <c r="F141" s="48" t="s">
        <v>78</v>
      </c>
      <c r="G141" s="136">
        <f>40+53</f>
        <v>93</v>
      </c>
      <c r="H141" s="151">
        <v>92.968000000000004</v>
      </c>
      <c r="I141" s="160">
        <f t="shared" ref="I141:I204" si="7">H141/G141*100</f>
        <v>99.965591397849465</v>
      </c>
      <c r="N141" s="31"/>
    </row>
    <row r="142" spans="1:14" ht="39" x14ac:dyDescent="0.35">
      <c r="A142" s="62">
        <v>133</v>
      </c>
      <c r="B142" s="5" t="s">
        <v>490</v>
      </c>
      <c r="C142" s="5">
        <v>901</v>
      </c>
      <c r="D142" s="1">
        <v>405</v>
      </c>
      <c r="E142" s="2" t="s">
        <v>192</v>
      </c>
      <c r="F142" s="2"/>
      <c r="G142" s="135">
        <f>G143</f>
        <v>789.5</v>
      </c>
      <c r="H142" s="150">
        <f>H143</f>
        <v>371.11756000000003</v>
      </c>
      <c r="I142" s="159">
        <f t="shared" si="7"/>
        <v>47.006657378087404</v>
      </c>
      <c r="N142" s="31"/>
    </row>
    <row r="143" spans="1:14" ht="26" x14ac:dyDescent="0.35">
      <c r="A143" s="62">
        <v>134</v>
      </c>
      <c r="B143" s="7" t="s">
        <v>77</v>
      </c>
      <c r="C143" s="7">
        <v>901</v>
      </c>
      <c r="D143" s="3">
        <v>405</v>
      </c>
      <c r="E143" s="4" t="s">
        <v>192</v>
      </c>
      <c r="F143" s="4">
        <v>240</v>
      </c>
      <c r="G143" s="139">
        <v>789.5</v>
      </c>
      <c r="H143" s="152">
        <v>371.11756000000003</v>
      </c>
      <c r="I143" s="160">
        <f t="shared" si="7"/>
        <v>47.006657378087404</v>
      </c>
      <c r="N143" s="31"/>
    </row>
    <row r="144" spans="1:14" ht="52" x14ac:dyDescent="0.35">
      <c r="A144" s="62">
        <v>135</v>
      </c>
      <c r="B144" s="77" t="s">
        <v>567</v>
      </c>
      <c r="C144" s="5">
        <v>901</v>
      </c>
      <c r="D144" s="50">
        <v>405</v>
      </c>
      <c r="E144" s="2" t="s">
        <v>566</v>
      </c>
      <c r="F144" s="2"/>
      <c r="G144" s="135">
        <f>G145</f>
        <v>273.89999999999998</v>
      </c>
      <c r="H144" s="150">
        <f>H145</f>
        <v>226.08</v>
      </c>
      <c r="I144" s="159">
        <f t="shared" si="7"/>
        <v>82.541073384446889</v>
      </c>
      <c r="N144" s="31"/>
    </row>
    <row r="145" spans="1:14" ht="26" x14ac:dyDescent="0.35">
      <c r="A145" s="62">
        <v>136</v>
      </c>
      <c r="B145" s="83" t="s">
        <v>77</v>
      </c>
      <c r="C145" s="7">
        <v>901</v>
      </c>
      <c r="D145" s="51">
        <v>405</v>
      </c>
      <c r="E145" s="4" t="s">
        <v>566</v>
      </c>
      <c r="F145" s="4">
        <v>240</v>
      </c>
      <c r="G145" s="139">
        <v>273.89999999999998</v>
      </c>
      <c r="H145" s="152">
        <v>226.08</v>
      </c>
      <c r="I145" s="160">
        <f t="shared" si="7"/>
        <v>82.541073384446889</v>
      </c>
      <c r="N145" s="31"/>
    </row>
    <row r="146" spans="1:14" ht="15.5" x14ac:dyDescent="0.35">
      <c r="A146" s="62">
        <v>137</v>
      </c>
      <c r="B146" s="5" t="s">
        <v>55</v>
      </c>
      <c r="C146" s="5">
        <v>901</v>
      </c>
      <c r="D146" s="1">
        <v>406</v>
      </c>
      <c r="E146" s="2"/>
      <c r="F146" s="2"/>
      <c r="G146" s="135">
        <f t="shared" ref="G146:H149" si="8">G147</f>
        <v>932.6</v>
      </c>
      <c r="H146" s="150">
        <f t="shared" si="8"/>
        <v>923.19992000000002</v>
      </c>
      <c r="I146" s="159">
        <f t="shared" si="7"/>
        <v>98.992056615912503</v>
      </c>
      <c r="N146" s="31"/>
    </row>
    <row r="147" spans="1:14" ht="39" x14ac:dyDescent="0.35">
      <c r="A147" s="62">
        <v>138</v>
      </c>
      <c r="B147" s="27" t="s">
        <v>745</v>
      </c>
      <c r="C147" s="5">
        <v>901</v>
      </c>
      <c r="D147" s="1">
        <v>406</v>
      </c>
      <c r="E147" s="30" t="s">
        <v>232</v>
      </c>
      <c r="F147" s="2"/>
      <c r="G147" s="135">
        <f t="shared" si="8"/>
        <v>932.6</v>
      </c>
      <c r="H147" s="150">
        <f t="shared" si="8"/>
        <v>923.19992000000002</v>
      </c>
      <c r="I147" s="159">
        <f t="shared" si="7"/>
        <v>98.992056615912503</v>
      </c>
      <c r="N147" s="31"/>
    </row>
    <row r="148" spans="1:14" ht="26" x14ac:dyDescent="0.35">
      <c r="A148" s="62">
        <v>139</v>
      </c>
      <c r="B148" s="84" t="s">
        <v>428</v>
      </c>
      <c r="C148" s="5">
        <v>901</v>
      </c>
      <c r="D148" s="1">
        <v>406</v>
      </c>
      <c r="E148" s="2" t="s">
        <v>431</v>
      </c>
      <c r="F148" s="2"/>
      <c r="G148" s="135">
        <f t="shared" si="8"/>
        <v>932.6</v>
      </c>
      <c r="H148" s="150">
        <f t="shared" si="8"/>
        <v>923.19992000000002</v>
      </c>
      <c r="I148" s="159">
        <f t="shared" si="7"/>
        <v>98.992056615912503</v>
      </c>
      <c r="N148" s="31"/>
    </row>
    <row r="149" spans="1:14" ht="15.5" x14ac:dyDescent="0.35">
      <c r="A149" s="62">
        <v>140</v>
      </c>
      <c r="B149" s="5" t="s">
        <v>69</v>
      </c>
      <c r="C149" s="5">
        <v>901</v>
      </c>
      <c r="D149" s="1">
        <v>406</v>
      </c>
      <c r="E149" s="22" t="s">
        <v>387</v>
      </c>
      <c r="F149" s="2"/>
      <c r="G149" s="135">
        <f t="shared" si="8"/>
        <v>932.6</v>
      </c>
      <c r="H149" s="150">
        <f t="shared" si="8"/>
        <v>923.19992000000002</v>
      </c>
      <c r="I149" s="159">
        <f t="shared" si="7"/>
        <v>98.992056615912503</v>
      </c>
      <c r="N149" s="31"/>
    </row>
    <row r="150" spans="1:14" ht="26" x14ac:dyDescent="0.35">
      <c r="A150" s="62">
        <v>141</v>
      </c>
      <c r="B150" s="7" t="s">
        <v>77</v>
      </c>
      <c r="C150" s="7">
        <v>901</v>
      </c>
      <c r="D150" s="3">
        <v>406</v>
      </c>
      <c r="E150" s="25" t="s">
        <v>387</v>
      </c>
      <c r="F150" s="4">
        <v>240</v>
      </c>
      <c r="G150" s="136">
        <v>932.6</v>
      </c>
      <c r="H150" s="151">
        <v>923.19992000000002</v>
      </c>
      <c r="I150" s="160">
        <f t="shared" si="7"/>
        <v>98.992056615912503</v>
      </c>
      <c r="N150" s="31"/>
    </row>
    <row r="151" spans="1:14" ht="15.5" x14ac:dyDescent="0.35">
      <c r="A151" s="62">
        <v>142</v>
      </c>
      <c r="B151" s="77" t="s">
        <v>84</v>
      </c>
      <c r="C151" s="27">
        <v>901</v>
      </c>
      <c r="D151" s="50">
        <v>407</v>
      </c>
      <c r="E151" s="2"/>
      <c r="F151" s="2"/>
      <c r="G151" s="135">
        <f t="shared" ref="G151:H153" si="9">G152</f>
        <v>81</v>
      </c>
      <c r="H151" s="150">
        <f t="shared" si="9"/>
        <v>81</v>
      </c>
      <c r="I151" s="159">
        <f t="shared" si="7"/>
        <v>100</v>
      </c>
      <c r="N151" s="31"/>
    </row>
    <row r="152" spans="1:14" ht="15.5" x14ac:dyDescent="0.35">
      <c r="A152" s="62">
        <v>143</v>
      </c>
      <c r="B152" s="77" t="s">
        <v>156</v>
      </c>
      <c r="C152" s="27">
        <v>901</v>
      </c>
      <c r="D152" s="50">
        <v>407</v>
      </c>
      <c r="E152" s="2" t="s">
        <v>189</v>
      </c>
      <c r="F152" s="2"/>
      <c r="G152" s="135">
        <f t="shared" si="9"/>
        <v>81</v>
      </c>
      <c r="H152" s="150">
        <f t="shared" si="9"/>
        <v>81</v>
      </c>
      <c r="I152" s="159">
        <f t="shared" si="7"/>
        <v>100</v>
      </c>
      <c r="N152" s="31"/>
    </row>
    <row r="153" spans="1:14" ht="15.5" x14ac:dyDescent="0.35">
      <c r="A153" s="62">
        <v>144</v>
      </c>
      <c r="B153" s="77" t="s">
        <v>555</v>
      </c>
      <c r="C153" s="27">
        <v>901</v>
      </c>
      <c r="D153" s="50">
        <v>407</v>
      </c>
      <c r="E153" s="2" t="s">
        <v>554</v>
      </c>
      <c r="F153" s="2"/>
      <c r="G153" s="135">
        <f t="shared" si="9"/>
        <v>81</v>
      </c>
      <c r="H153" s="150">
        <f t="shared" si="9"/>
        <v>81</v>
      </c>
      <c r="I153" s="159">
        <f t="shared" si="7"/>
        <v>100</v>
      </c>
      <c r="N153" s="31"/>
    </row>
    <row r="154" spans="1:14" ht="26" x14ac:dyDescent="0.35">
      <c r="A154" s="62">
        <v>145</v>
      </c>
      <c r="B154" s="83" t="s">
        <v>77</v>
      </c>
      <c r="C154" s="40">
        <v>901</v>
      </c>
      <c r="D154" s="51">
        <v>407</v>
      </c>
      <c r="E154" s="4" t="s">
        <v>554</v>
      </c>
      <c r="F154" s="4">
        <v>240</v>
      </c>
      <c r="G154" s="136">
        <v>81</v>
      </c>
      <c r="H154" s="151">
        <v>81</v>
      </c>
      <c r="I154" s="160">
        <f t="shared" si="7"/>
        <v>100</v>
      </c>
      <c r="N154" s="31"/>
    </row>
    <row r="155" spans="1:14" ht="15.5" x14ac:dyDescent="0.35">
      <c r="A155" s="62">
        <v>146</v>
      </c>
      <c r="B155" s="5" t="s">
        <v>12</v>
      </c>
      <c r="C155" s="5">
        <v>901</v>
      </c>
      <c r="D155" s="1">
        <v>408</v>
      </c>
      <c r="E155" s="2"/>
      <c r="F155" s="2"/>
      <c r="G155" s="135">
        <f>G156+G160</f>
        <v>118806.2</v>
      </c>
      <c r="H155" s="150">
        <f>H156+H160</f>
        <v>118749.59764000001</v>
      </c>
      <c r="I155" s="159">
        <f t="shared" si="7"/>
        <v>99.952357402223129</v>
      </c>
      <c r="N155" s="31"/>
    </row>
    <row r="156" spans="1:14" ht="26" x14ac:dyDescent="0.35">
      <c r="A156" s="62">
        <v>147</v>
      </c>
      <c r="B156" s="84" t="s">
        <v>746</v>
      </c>
      <c r="C156" s="5">
        <v>901</v>
      </c>
      <c r="D156" s="1">
        <v>408</v>
      </c>
      <c r="E156" s="2" t="s">
        <v>234</v>
      </c>
      <c r="F156" s="2"/>
      <c r="G156" s="135">
        <f t="shared" ref="G156:H158" si="10">G157</f>
        <v>118450</v>
      </c>
      <c r="H156" s="150">
        <f t="shared" si="10"/>
        <v>118450</v>
      </c>
      <c r="I156" s="159">
        <f t="shared" si="7"/>
        <v>100</v>
      </c>
      <c r="N156" s="31"/>
    </row>
    <row r="157" spans="1:14" ht="26" x14ac:dyDescent="0.35">
      <c r="A157" s="62">
        <v>148</v>
      </c>
      <c r="B157" s="27" t="s">
        <v>132</v>
      </c>
      <c r="C157" s="5">
        <v>901</v>
      </c>
      <c r="D157" s="1">
        <v>408</v>
      </c>
      <c r="E157" s="2" t="s">
        <v>235</v>
      </c>
      <c r="F157" s="2"/>
      <c r="G157" s="135">
        <f t="shared" si="10"/>
        <v>118450</v>
      </c>
      <c r="H157" s="150">
        <f t="shared" si="10"/>
        <v>118450</v>
      </c>
      <c r="I157" s="159">
        <f t="shared" si="7"/>
        <v>100</v>
      </c>
      <c r="N157" s="31"/>
    </row>
    <row r="158" spans="1:14" ht="39" x14ac:dyDescent="0.35">
      <c r="A158" s="62">
        <v>149</v>
      </c>
      <c r="B158" s="5" t="s">
        <v>133</v>
      </c>
      <c r="C158" s="5">
        <v>901</v>
      </c>
      <c r="D158" s="1">
        <v>408</v>
      </c>
      <c r="E158" s="2" t="s">
        <v>419</v>
      </c>
      <c r="F158" s="2"/>
      <c r="G158" s="135">
        <f t="shared" si="10"/>
        <v>118450</v>
      </c>
      <c r="H158" s="150">
        <f t="shared" si="10"/>
        <v>118450</v>
      </c>
      <c r="I158" s="159">
        <f t="shared" si="7"/>
        <v>100</v>
      </c>
      <c r="N158" s="31"/>
    </row>
    <row r="159" spans="1:14" ht="39" x14ac:dyDescent="0.35">
      <c r="A159" s="62">
        <v>150</v>
      </c>
      <c r="B159" s="7" t="s">
        <v>517</v>
      </c>
      <c r="C159" s="7">
        <v>901</v>
      </c>
      <c r="D159" s="3">
        <v>408</v>
      </c>
      <c r="E159" s="4" t="s">
        <v>419</v>
      </c>
      <c r="F159" s="4" t="s">
        <v>56</v>
      </c>
      <c r="G159" s="136">
        <v>118450</v>
      </c>
      <c r="H159" s="151">
        <v>118450</v>
      </c>
      <c r="I159" s="160">
        <f t="shared" si="7"/>
        <v>100</v>
      </c>
      <c r="N159" s="31"/>
    </row>
    <row r="160" spans="1:14" ht="15.5" x14ac:dyDescent="0.35">
      <c r="A160" s="62">
        <v>151</v>
      </c>
      <c r="B160" s="77" t="s">
        <v>156</v>
      </c>
      <c r="C160" s="5">
        <v>901</v>
      </c>
      <c r="D160" s="50">
        <v>408</v>
      </c>
      <c r="E160" s="10" t="s">
        <v>189</v>
      </c>
      <c r="F160" s="2"/>
      <c r="G160" s="135">
        <f>G161</f>
        <v>356.2</v>
      </c>
      <c r="H160" s="150">
        <f>H161</f>
        <v>299.59764000000001</v>
      </c>
      <c r="I160" s="159">
        <f t="shared" si="7"/>
        <v>84.109387984278499</v>
      </c>
      <c r="N160" s="31"/>
    </row>
    <row r="161" spans="1:14" ht="26" x14ac:dyDescent="0.35">
      <c r="A161" s="62">
        <v>152</v>
      </c>
      <c r="B161" s="77" t="s">
        <v>233</v>
      </c>
      <c r="C161" s="5">
        <v>901</v>
      </c>
      <c r="D161" s="50">
        <v>408</v>
      </c>
      <c r="E161" s="2" t="s">
        <v>267</v>
      </c>
      <c r="F161" s="2"/>
      <c r="G161" s="135">
        <f>G162</f>
        <v>356.2</v>
      </c>
      <c r="H161" s="150">
        <f>H162</f>
        <v>299.59764000000001</v>
      </c>
      <c r="I161" s="159">
        <f t="shared" si="7"/>
        <v>84.109387984278499</v>
      </c>
      <c r="N161" s="31"/>
    </row>
    <row r="162" spans="1:14" ht="26" x14ac:dyDescent="0.35">
      <c r="A162" s="62">
        <v>153</v>
      </c>
      <c r="B162" s="83" t="s">
        <v>77</v>
      </c>
      <c r="C162" s="7">
        <v>901</v>
      </c>
      <c r="D162" s="51">
        <v>408</v>
      </c>
      <c r="E162" s="4" t="s">
        <v>267</v>
      </c>
      <c r="F162" s="4">
        <v>240</v>
      </c>
      <c r="G162" s="136">
        <v>356.2</v>
      </c>
      <c r="H162" s="151">
        <v>299.59764000000001</v>
      </c>
      <c r="I162" s="160">
        <f t="shared" si="7"/>
        <v>84.109387984278499</v>
      </c>
      <c r="N162" s="31"/>
    </row>
    <row r="163" spans="1:14" ht="15.5" x14ac:dyDescent="0.35">
      <c r="A163" s="62">
        <v>154</v>
      </c>
      <c r="B163" s="5" t="s">
        <v>57</v>
      </c>
      <c r="C163" s="5">
        <v>901</v>
      </c>
      <c r="D163" s="1">
        <v>409</v>
      </c>
      <c r="E163" s="2"/>
      <c r="F163" s="2"/>
      <c r="G163" s="135">
        <f>G164</f>
        <v>90796.1</v>
      </c>
      <c r="H163" s="150">
        <f>H164</f>
        <v>84126.267160000003</v>
      </c>
      <c r="I163" s="159">
        <f t="shared" si="7"/>
        <v>92.654053599218472</v>
      </c>
      <c r="N163" s="31"/>
    </row>
    <row r="164" spans="1:14" ht="26" x14ac:dyDescent="0.35">
      <c r="A164" s="62">
        <v>155</v>
      </c>
      <c r="B164" s="84" t="s">
        <v>746</v>
      </c>
      <c r="C164" s="5">
        <v>901</v>
      </c>
      <c r="D164" s="1">
        <v>409</v>
      </c>
      <c r="E164" s="2" t="s">
        <v>234</v>
      </c>
      <c r="F164" s="2"/>
      <c r="G164" s="135">
        <f>G165+G168</f>
        <v>90796.1</v>
      </c>
      <c r="H164" s="150">
        <f>H165+H168</f>
        <v>84126.267160000003</v>
      </c>
      <c r="I164" s="159">
        <f t="shared" si="7"/>
        <v>92.654053599218472</v>
      </c>
      <c r="N164" s="31"/>
    </row>
    <row r="165" spans="1:14" ht="39" x14ac:dyDescent="0.35">
      <c r="A165" s="62">
        <v>156</v>
      </c>
      <c r="B165" s="27" t="s">
        <v>136</v>
      </c>
      <c r="C165" s="5">
        <v>901</v>
      </c>
      <c r="D165" s="1">
        <v>409</v>
      </c>
      <c r="E165" s="2" t="s">
        <v>268</v>
      </c>
      <c r="F165" s="2"/>
      <c r="G165" s="135">
        <f>G166</f>
        <v>80901.7</v>
      </c>
      <c r="H165" s="150">
        <f>H166</f>
        <v>74472.39615</v>
      </c>
      <c r="I165" s="159">
        <f t="shared" si="7"/>
        <v>92.052943448654361</v>
      </c>
      <c r="N165" s="31"/>
    </row>
    <row r="166" spans="1:14" ht="65" x14ac:dyDescent="0.35">
      <c r="A166" s="62">
        <v>157</v>
      </c>
      <c r="B166" s="77" t="s">
        <v>740</v>
      </c>
      <c r="C166" s="5">
        <v>901</v>
      </c>
      <c r="D166" s="50">
        <v>409</v>
      </c>
      <c r="E166" s="2" t="s">
        <v>556</v>
      </c>
      <c r="F166" s="2"/>
      <c r="G166" s="135">
        <f>G167</f>
        <v>80901.7</v>
      </c>
      <c r="H166" s="150">
        <f>H167</f>
        <v>74472.39615</v>
      </c>
      <c r="I166" s="159">
        <f t="shared" si="7"/>
        <v>92.052943448654361</v>
      </c>
      <c r="N166" s="31"/>
    </row>
    <row r="167" spans="1:14" ht="26" x14ac:dyDescent="0.35">
      <c r="A167" s="62">
        <v>158</v>
      </c>
      <c r="B167" s="40" t="s">
        <v>77</v>
      </c>
      <c r="C167" s="40">
        <v>901</v>
      </c>
      <c r="D167" s="51">
        <v>409</v>
      </c>
      <c r="E167" s="4" t="s">
        <v>556</v>
      </c>
      <c r="F167" s="48">
        <v>240</v>
      </c>
      <c r="G167" s="136">
        <v>80901.7</v>
      </c>
      <c r="H167" s="151">
        <v>74472.39615</v>
      </c>
      <c r="I167" s="160">
        <f t="shared" si="7"/>
        <v>92.052943448654361</v>
      </c>
      <c r="N167" s="31"/>
    </row>
    <row r="168" spans="1:14" ht="26" x14ac:dyDescent="0.35">
      <c r="A168" s="62">
        <v>159</v>
      </c>
      <c r="B168" s="27" t="s">
        <v>138</v>
      </c>
      <c r="C168" s="5">
        <v>901</v>
      </c>
      <c r="D168" s="1">
        <v>409</v>
      </c>
      <c r="E168" s="2" t="s">
        <v>269</v>
      </c>
      <c r="F168" s="2"/>
      <c r="G168" s="135">
        <f>G169</f>
        <v>9894.4000000000015</v>
      </c>
      <c r="H168" s="150">
        <f>H169</f>
        <v>9653.8710100000008</v>
      </c>
      <c r="I168" s="159">
        <f t="shared" si="7"/>
        <v>97.569039153460537</v>
      </c>
      <c r="N168" s="31"/>
    </row>
    <row r="169" spans="1:14" ht="26" x14ac:dyDescent="0.35">
      <c r="A169" s="62">
        <v>160</v>
      </c>
      <c r="B169" s="77" t="s">
        <v>557</v>
      </c>
      <c r="C169" s="5">
        <v>901</v>
      </c>
      <c r="D169" s="50">
        <v>409</v>
      </c>
      <c r="E169" s="2" t="s">
        <v>558</v>
      </c>
      <c r="F169" s="2"/>
      <c r="G169" s="135">
        <f>G170</f>
        <v>9894.4000000000015</v>
      </c>
      <c r="H169" s="150">
        <f>H170</f>
        <v>9653.8710100000008</v>
      </c>
      <c r="I169" s="159">
        <f t="shared" si="7"/>
        <v>97.569039153460537</v>
      </c>
      <c r="N169" s="31"/>
    </row>
    <row r="170" spans="1:14" ht="26" x14ac:dyDescent="0.35">
      <c r="A170" s="62">
        <v>161</v>
      </c>
      <c r="B170" s="7" t="s">
        <v>77</v>
      </c>
      <c r="C170" s="7">
        <v>901</v>
      </c>
      <c r="D170" s="51">
        <v>409</v>
      </c>
      <c r="E170" s="4" t="s">
        <v>558</v>
      </c>
      <c r="F170" s="4">
        <v>240</v>
      </c>
      <c r="G170" s="136">
        <f>11307.2-1412.8</f>
        <v>9894.4000000000015</v>
      </c>
      <c r="H170" s="151">
        <v>9653.8710100000008</v>
      </c>
      <c r="I170" s="160">
        <f t="shared" si="7"/>
        <v>97.569039153460537</v>
      </c>
      <c r="N170" s="31"/>
    </row>
    <row r="171" spans="1:14" ht="15.5" x14ac:dyDescent="0.35">
      <c r="A171" s="62">
        <v>162</v>
      </c>
      <c r="B171" s="5" t="s">
        <v>67</v>
      </c>
      <c r="C171" s="5">
        <v>901</v>
      </c>
      <c r="D171" s="1">
        <v>412</v>
      </c>
      <c r="E171" s="2"/>
      <c r="F171" s="2"/>
      <c r="G171" s="135">
        <f>G172</f>
        <v>3506.9999999999995</v>
      </c>
      <c r="H171" s="150">
        <f>H172</f>
        <v>3505.8289999999997</v>
      </c>
      <c r="I171" s="159">
        <f t="shared" si="7"/>
        <v>99.966609637867137</v>
      </c>
      <c r="N171" s="31"/>
    </row>
    <row r="172" spans="1:14" ht="39" x14ac:dyDescent="0.35">
      <c r="A172" s="62">
        <v>163</v>
      </c>
      <c r="B172" s="27" t="s">
        <v>593</v>
      </c>
      <c r="C172" s="5">
        <v>901</v>
      </c>
      <c r="D172" s="9">
        <v>412</v>
      </c>
      <c r="E172" s="10" t="s">
        <v>249</v>
      </c>
      <c r="F172" s="2"/>
      <c r="G172" s="135">
        <f>G173</f>
        <v>3506.9999999999995</v>
      </c>
      <c r="H172" s="150">
        <f>H173</f>
        <v>3505.8289999999997</v>
      </c>
      <c r="I172" s="159">
        <f t="shared" si="7"/>
        <v>99.966609637867137</v>
      </c>
      <c r="N172" s="31"/>
    </row>
    <row r="173" spans="1:14" ht="15.5" x14ac:dyDescent="0.35">
      <c r="A173" s="62">
        <v>164</v>
      </c>
      <c r="B173" s="84" t="s">
        <v>648</v>
      </c>
      <c r="C173" s="5">
        <v>901</v>
      </c>
      <c r="D173" s="79">
        <v>412</v>
      </c>
      <c r="E173" s="10" t="s">
        <v>274</v>
      </c>
      <c r="F173" s="10"/>
      <c r="G173" s="135">
        <f>G174+G176+G178</f>
        <v>3506.9999999999995</v>
      </c>
      <c r="H173" s="150">
        <f>H174+H176+H178</f>
        <v>3505.8289999999997</v>
      </c>
      <c r="I173" s="159">
        <f t="shared" si="7"/>
        <v>99.966609637867137</v>
      </c>
      <c r="N173" s="31"/>
    </row>
    <row r="174" spans="1:14" ht="15.5" x14ac:dyDescent="0.35">
      <c r="A174" s="62">
        <v>165</v>
      </c>
      <c r="B174" s="5" t="s">
        <v>361</v>
      </c>
      <c r="C174" s="5">
        <v>901</v>
      </c>
      <c r="D174" s="9">
        <v>412</v>
      </c>
      <c r="E174" s="10" t="s">
        <v>275</v>
      </c>
      <c r="F174" s="4"/>
      <c r="G174" s="135">
        <f>G175</f>
        <v>326.2</v>
      </c>
      <c r="H174" s="150">
        <f>H175</f>
        <v>325.12900000000002</v>
      </c>
      <c r="I174" s="159">
        <f t="shared" si="7"/>
        <v>99.671673819742495</v>
      </c>
      <c r="N174" s="31"/>
    </row>
    <row r="175" spans="1:14" ht="26" x14ac:dyDescent="0.35">
      <c r="A175" s="62">
        <v>166</v>
      </c>
      <c r="B175" s="7" t="s">
        <v>77</v>
      </c>
      <c r="C175" s="7">
        <v>901</v>
      </c>
      <c r="D175" s="11">
        <v>412</v>
      </c>
      <c r="E175" s="12" t="s">
        <v>275</v>
      </c>
      <c r="F175" s="4" t="s">
        <v>78</v>
      </c>
      <c r="G175" s="136">
        <v>326.2</v>
      </c>
      <c r="H175" s="151">
        <v>325.12900000000002</v>
      </c>
      <c r="I175" s="160">
        <f t="shared" si="7"/>
        <v>99.671673819742495</v>
      </c>
      <c r="N175" s="31"/>
    </row>
    <row r="176" spans="1:14" ht="39" x14ac:dyDescent="0.35">
      <c r="A176" s="62">
        <v>167</v>
      </c>
      <c r="B176" s="77" t="s">
        <v>695</v>
      </c>
      <c r="C176" s="7">
        <v>901</v>
      </c>
      <c r="D176" s="79">
        <v>412</v>
      </c>
      <c r="E176" s="10" t="s">
        <v>694</v>
      </c>
      <c r="F176" s="4"/>
      <c r="G176" s="135">
        <f>G177</f>
        <v>2608.1999999999998</v>
      </c>
      <c r="H176" s="150">
        <f>H177</f>
        <v>2608.174</v>
      </c>
      <c r="I176" s="159">
        <f t="shared" si="7"/>
        <v>99.999003143930693</v>
      </c>
      <c r="N176" s="31"/>
    </row>
    <row r="177" spans="1:14" ht="39" x14ac:dyDescent="0.35">
      <c r="A177" s="62">
        <v>168</v>
      </c>
      <c r="B177" s="83" t="s">
        <v>517</v>
      </c>
      <c r="C177" s="7">
        <v>901</v>
      </c>
      <c r="D177" s="80">
        <v>412</v>
      </c>
      <c r="E177" s="12" t="s">
        <v>694</v>
      </c>
      <c r="F177" s="4" t="s">
        <v>56</v>
      </c>
      <c r="G177" s="139">
        <v>2608.1999999999998</v>
      </c>
      <c r="H177" s="152">
        <v>2608.174</v>
      </c>
      <c r="I177" s="160">
        <f t="shared" si="7"/>
        <v>99.999003143930693</v>
      </c>
      <c r="N177" s="31"/>
    </row>
    <row r="178" spans="1:14" ht="52" x14ac:dyDescent="0.35">
      <c r="A178" s="62">
        <v>169</v>
      </c>
      <c r="B178" s="77" t="s">
        <v>665</v>
      </c>
      <c r="C178" s="7">
        <v>901</v>
      </c>
      <c r="D178" s="79">
        <v>412</v>
      </c>
      <c r="E178" s="10" t="s">
        <v>664</v>
      </c>
      <c r="F178" s="10"/>
      <c r="G178" s="135">
        <f>G179</f>
        <v>572.6</v>
      </c>
      <c r="H178" s="150">
        <f>H179</f>
        <v>572.52599999999995</v>
      </c>
      <c r="I178" s="159">
        <f t="shared" si="7"/>
        <v>99.987076493188951</v>
      </c>
      <c r="N178" s="31"/>
    </row>
    <row r="179" spans="1:14" ht="39" x14ac:dyDescent="0.35">
      <c r="A179" s="62">
        <v>170</v>
      </c>
      <c r="B179" s="83" t="s">
        <v>517</v>
      </c>
      <c r="C179" s="7">
        <v>901</v>
      </c>
      <c r="D179" s="80">
        <v>412</v>
      </c>
      <c r="E179" s="12" t="s">
        <v>664</v>
      </c>
      <c r="F179" s="4" t="s">
        <v>56</v>
      </c>
      <c r="G179" s="136">
        <v>572.6</v>
      </c>
      <c r="H179" s="151">
        <v>572.52599999999995</v>
      </c>
      <c r="I179" s="160">
        <f t="shared" si="7"/>
        <v>99.987076493188951</v>
      </c>
      <c r="N179" s="31"/>
    </row>
    <row r="180" spans="1:14" ht="15.5" x14ac:dyDescent="0.35">
      <c r="A180" s="62">
        <v>171</v>
      </c>
      <c r="B180" s="23" t="s">
        <v>13</v>
      </c>
      <c r="C180" s="5">
        <v>901</v>
      </c>
      <c r="D180" s="1">
        <v>500</v>
      </c>
      <c r="E180" s="2"/>
      <c r="F180" s="2"/>
      <c r="G180" s="135">
        <f>G181+G199+G238+G278</f>
        <v>481059.8</v>
      </c>
      <c r="H180" s="150">
        <f>H181+H199+H238+H278</f>
        <v>451197.84641</v>
      </c>
      <c r="I180" s="159">
        <f t="shared" si="7"/>
        <v>93.792465387879005</v>
      </c>
      <c r="N180" s="31"/>
    </row>
    <row r="181" spans="1:14" ht="15.5" x14ac:dyDescent="0.35">
      <c r="A181" s="62">
        <v>172</v>
      </c>
      <c r="B181" s="5" t="s">
        <v>14</v>
      </c>
      <c r="C181" s="5">
        <v>901</v>
      </c>
      <c r="D181" s="1">
        <v>501</v>
      </c>
      <c r="E181" s="2"/>
      <c r="F181" s="2"/>
      <c r="G181" s="135">
        <f>G182+G191</f>
        <v>11541.5</v>
      </c>
      <c r="H181" s="150">
        <f>H182+H191</f>
        <v>10974.303349999998</v>
      </c>
      <c r="I181" s="159">
        <f t="shared" si="7"/>
        <v>95.085589828011933</v>
      </c>
      <c r="N181" s="31"/>
    </row>
    <row r="182" spans="1:14" ht="39" x14ac:dyDescent="0.35">
      <c r="A182" s="62">
        <v>173</v>
      </c>
      <c r="B182" s="27" t="s">
        <v>594</v>
      </c>
      <c r="C182" s="5">
        <v>901</v>
      </c>
      <c r="D182" s="1">
        <v>501</v>
      </c>
      <c r="E182" s="2" t="s">
        <v>201</v>
      </c>
      <c r="F182" s="2"/>
      <c r="G182" s="135">
        <f>G183</f>
        <v>10317.4</v>
      </c>
      <c r="H182" s="150">
        <f>H183</f>
        <v>9764.4599899999994</v>
      </c>
      <c r="I182" s="159">
        <f t="shared" si="7"/>
        <v>94.640703956423124</v>
      </c>
      <c r="N182" s="31"/>
    </row>
    <row r="183" spans="1:14" ht="39" x14ac:dyDescent="0.35">
      <c r="A183" s="62">
        <v>174</v>
      </c>
      <c r="B183" s="27" t="s">
        <v>318</v>
      </c>
      <c r="C183" s="5">
        <v>901</v>
      </c>
      <c r="D183" s="1">
        <v>501</v>
      </c>
      <c r="E183" s="2" t="s">
        <v>200</v>
      </c>
      <c r="F183" s="2"/>
      <c r="G183" s="140">
        <f>G184+G186+G188</f>
        <v>10317.4</v>
      </c>
      <c r="H183" s="153">
        <f>H184+H186+H188</f>
        <v>9764.4599899999994</v>
      </c>
      <c r="I183" s="159">
        <f t="shared" si="7"/>
        <v>94.640703956423124</v>
      </c>
      <c r="N183" s="31"/>
    </row>
    <row r="184" spans="1:14" ht="39" x14ac:dyDescent="0.35">
      <c r="A184" s="62">
        <v>175</v>
      </c>
      <c r="B184" s="77" t="s">
        <v>316</v>
      </c>
      <c r="C184" s="5">
        <v>901</v>
      </c>
      <c r="D184" s="50">
        <v>501</v>
      </c>
      <c r="E184" s="2" t="s">
        <v>615</v>
      </c>
      <c r="F184" s="2"/>
      <c r="G184" s="135">
        <f>G185</f>
        <v>3751.4</v>
      </c>
      <c r="H184" s="150">
        <f>H185</f>
        <v>3353.5357100000001</v>
      </c>
      <c r="I184" s="159">
        <f t="shared" si="7"/>
        <v>89.394245081836104</v>
      </c>
      <c r="N184" s="31"/>
    </row>
    <row r="185" spans="1:14" ht="26" x14ac:dyDescent="0.35">
      <c r="A185" s="62">
        <v>176</v>
      </c>
      <c r="B185" s="7" t="s">
        <v>77</v>
      </c>
      <c r="C185" s="7">
        <v>901</v>
      </c>
      <c r="D185" s="51">
        <v>501</v>
      </c>
      <c r="E185" s="4" t="s">
        <v>615</v>
      </c>
      <c r="F185" s="4">
        <v>240</v>
      </c>
      <c r="G185" s="136">
        <v>3751.4</v>
      </c>
      <c r="H185" s="151">
        <v>3353.5357100000001</v>
      </c>
      <c r="I185" s="160">
        <f t="shared" si="7"/>
        <v>89.394245081836104</v>
      </c>
      <c r="N185" s="31"/>
    </row>
    <row r="186" spans="1:14" ht="26" x14ac:dyDescent="0.35">
      <c r="A186" s="62">
        <v>177</v>
      </c>
      <c r="B186" s="5" t="s">
        <v>239</v>
      </c>
      <c r="C186" s="5">
        <v>901</v>
      </c>
      <c r="D186" s="50">
        <v>501</v>
      </c>
      <c r="E186" s="2" t="s">
        <v>535</v>
      </c>
      <c r="F186" s="2"/>
      <c r="G186" s="135">
        <f>G187</f>
        <v>2319.5</v>
      </c>
      <c r="H186" s="150">
        <f>H187</f>
        <v>2164.5007799999998</v>
      </c>
      <c r="I186" s="159">
        <f t="shared" si="7"/>
        <v>93.317558956671689</v>
      </c>
      <c r="N186" s="31"/>
    </row>
    <row r="187" spans="1:14" ht="26" x14ac:dyDescent="0.35">
      <c r="A187" s="62">
        <v>178</v>
      </c>
      <c r="B187" s="7" t="s">
        <v>77</v>
      </c>
      <c r="C187" s="7">
        <v>901</v>
      </c>
      <c r="D187" s="51">
        <v>501</v>
      </c>
      <c r="E187" s="4" t="s">
        <v>535</v>
      </c>
      <c r="F187" s="4">
        <v>240</v>
      </c>
      <c r="G187" s="136">
        <v>2319.5</v>
      </c>
      <c r="H187" s="151">
        <v>2164.5007799999998</v>
      </c>
      <c r="I187" s="160">
        <f t="shared" si="7"/>
        <v>93.317558956671689</v>
      </c>
      <c r="N187" s="31"/>
    </row>
    <row r="188" spans="1:14" ht="39" x14ac:dyDescent="0.35">
      <c r="A188" s="62">
        <v>179</v>
      </c>
      <c r="B188" s="77" t="s">
        <v>616</v>
      </c>
      <c r="C188" s="5">
        <v>901</v>
      </c>
      <c r="D188" s="50">
        <v>501</v>
      </c>
      <c r="E188" s="2" t="s">
        <v>617</v>
      </c>
      <c r="F188" s="2"/>
      <c r="G188" s="135">
        <f>G189+G190</f>
        <v>4246.5</v>
      </c>
      <c r="H188" s="150">
        <f>H189+H190</f>
        <v>4246.4234999999999</v>
      </c>
      <c r="I188" s="159">
        <f t="shared" si="7"/>
        <v>99.99819851642529</v>
      </c>
      <c r="N188" s="31"/>
    </row>
    <row r="189" spans="1:14" ht="26" x14ac:dyDescent="0.35">
      <c r="A189" s="62">
        <v>180</v>
      </c>
      <c r="B189" s="83" t="s">
        <v>77</v>
      </c>
      <c r="C189" s="7">
        <v>901</v>
      </c>
      <c r="D189" s="51">
        <v>501</v>
      </c>
      <c r="E189" s="4" t="s">
        <v>617</v>
      </c>
      <c r="F189" s="4">
        <v>240</v>
      </c>
      <c r="G189" s="136">
        <f>4600+2392.7-2-2674.2-72</f>
        <v>4244.5</v>
      </c>
      <c r="H189" s="151">
        <v>4244.4234999999999</v>
      </c>
      <c r="I189" s="160">
        <f t="shared" si="7"/>
        <v>99.998197667569784</v>
      </c>
      <c r="N189" s="31"/>
    </row>
    <row r="190" spans="1:14" ht="15.5" x14ac:dyDescent="0.35">
      <c r="A190" s="62">
        <v>181</v>
      </c>
      <c r="B190" s="83" t="s">
        <v>80</v>
      </c>
      <c r="C190" s="7">
        <v>901</v>
      </c>
      <c r="D190" s="51">
        <v>501</v>
      </c>
      <c r="E190" s="4" t="s">
        <v>617</v>
      </c>
      <c r="F190" s="4" t="s">
        <v>79</v>
      </c>
      <c r="G190" s="136">
        <v>2</v>
      </c>
      <c r="H190" s="151">
        <v>2</v>
      </c>
      <c r="I190" s="160">
        <f t="shared" si="7"/>
        <v>100</v>
      </c>
      <c r="N190" s="31"/>
    </row>
    <row r="191" spans="1:14" ht="15.5" x14ac:dyDescent="0.35">
      <c r="A191" s="62">
        <v>182</v>
      </c>
      <c r="B191" s="77" t="s">
        <v>156</v>
      </c>
      <c r="C191" s="5">
        <v>901</v>
      </c>
      <c r="D191" s="79">
        <v>501</v>
      </c>
      <c r="E191" s="2" t="s">
        <v>189</v>
      </c>
      <c r="F191" s="2"/>
      <c r="G191" s="135">
        <f>G192+G194+G197</f>
        <v>1224.0999999999999</v>
      </c>
      <c r="H191" s="150">
        <f>H192+H194+H197</f>
        <v>1209.8433599999998</v>
      </c>
      <c r="I191" s="159">
        <f t="shared" si="7"/>
        <v>98.835336982272679</v>
      </c>
      <c r="N191" s="31"/>
    </row>
    <row r="192" spans="1:14" ht="26" x14ac:dyDescent="0.35">
      <c r="A192" s="62">
        <v>183</v>
      </c>
      <c r="B192" s="77" t="s">
        <v>364</v>
      </c>
      <c r="C192" s="5">
        <v>901</v>
      </c>
      <c r="D192" s="50">
        <v>501</v>
      </c>
      <c r="E192" s="2" t="s">
        <v>363</v>
      </c>
      <c r="F192" s="4"/>
      <c r="G192" s="135">
        <f>G193</f>
        <v>54.6</v>
      </c>
      <c r="H192" s="150">
        <f>H193</f>
        <v>54.596179999999997</v>
      </c>
      <c r="I192" s="159">
        <f t="shared" si="7"/>
        <v>99.993003663003648</v>
      </c>
      <c r="N192" s="31"/>
    </row>
    <row r="193" spans="1:14" ht="26" x14ac:dyDescent="0.35">
      <c r="A193" s="62">
        <v>184</v>
      </c>
      <c r="B193" s="83" t="s">
        <v>77</v>
      </c>
      <c r="C193" s="7">
        <v>901</v>
      </c>
      <c r="D193" s="51">
        <v>501</v>
      </c>
      <c r="E193" s="4" t="s">
        <v>363</v>
      </c>
      <c r="F193" s="4" t="s">
        <v>78</v>
      </c>
      <c r="G193" s="136">
        <v>54.6</v>
      </c>
      <c r="H193" s="151">
        <v>54.596179999999997</v>
      </c>
      <c r="I193" s="160">
        <f t="shared" si="7"/>
        <v>99.993003663003648</v>
      </c>
      <c r="N193" s="31"/>
    </row>
    <row r="194" spans="1:14" ht="26" x14ac:dyDescent="0.35">
      <c r="A194" s="62">
        <v>185</v>
      </c>
      <c r="B194" s="77" t="s">
        <v>537</v>
      </c>
      <c r="C194" s="5">
        <v>901</v>
      </c>
      <c r="D194" s="50">
        <v>501</v>
      </c>
      <c r="E194" s="2" t="s">
        <v>536</v>
      </c>
      <c r="F194" s="4"/>
      <c r="G194" s="135">
        <f>G195+G196</f>
        <v>1022.6999999999999</v>
      </c>
      <c r="H194" s="150">
        <f>H195+H196</f>
        <v>1016.0317699999999</v>
      </c>
      <c r="I194" s="159">
        <f t="shared" si="7"/>
        <v>99.34797790163293</v>
      </c>
      <c r="N194" s="31"/>
    </row>
    <row r="195" spans="1:14" ht="26" x14ac:dyDescent="0.35">
      <c r="A195" s="62">
        <v>186</v>
      </c>
      <c r="B195" s="83" t="s">
        <v>77</v>
      </c>
      <c r="C195" s="7">
        <v>901</v>
      </c>
      <c r="D195" s="51">
        <v>501</v>
      </c>
      <c r="E195" s="4" t="s">
        <v>536</v>
      </c>
      <c r="F195" s="4" t="s">
        <v>78</v>
      </c>
      <c r="G195" s="136">
        <v>353.4</v>
      </c>
      <c r="H195" s="151">
        <v>353.34393999999998</v>
      </c>
      <c r="I195" s="160">
        <f t="shared" si="7"/>
        <v>99.984136955291461</v>
      </c>
      <c r="N195" s="31"/>
    </row>
    <row r="196" spans="1:14" ht="15.5" x14ac:dyDescent="0.35">
      <c r="A196" s="62">
        <v>187</v>
      </c>
      <c r="B196" s="83" t="s">
        <v>54</v>
      </c>
      <c r="C196" s="7">
        <v>901</v>
      </c>
      <c r="D196" s="51">
        <v>501</v>
      </c>
      <c r="E196" s="4" t="s">
        <v>536</v>
      </c>
      <c r="F196" s="4" t="s">
        <v>53</v>
      </c>
      <c r="G196" s="136">
        <v>669.3</v>
      </c>
      <c r="H196" s="151">
        <v>662.68782999999996</v>
      </c>
      <c r="I196" s="160">
        <f t="shared" si="7"/>
        <v>99.012076796653218</v>
      </c>
      <c r="N196" s="31"/>
    </row>
    <row r="197" spans="1:14" ht="15.5" x14ac:dyDescent="0.35">
      <c r="A197" s="62">
        <v>188</v>
      </c>
      <c r="B197" s="77" t="s">
        <v>679</v>
      </c>
      <c r="C197" s="5">
        <v>901</v>
      </c>
      <c r="D197" s="50">
        <v>501</v>
      </c>
      <c r="E197" s="2" t="s">
        <v>678</v>
      </c>
      <c r="F197" s="4"/>
      <c r="G197" s="135">
        <f>G198</f>
        <v>146.80000000000001</v>
      </c>
      <c r="H197" s="150">
        <f>H198</f>
        <v>139.21540999999999</v>
      </c>
      <c r="I197" s="159">
        <f t="shared" si="7"/>
        <v>94.833385558583089</v>
      </c>
      <c r="N197" s="31"/>
    </row>
    <row r="198" spans="1:14" ht="26" x14ac:dyDescent="0.35">
      <c r="A198" s="62">
        <v>189</v>
      </c>
      <c r="B198" s="83" t="s">
        <v>77</v>
      </c>
      <c r="C198" s="7">
        <v>901</v>
      </c>
      <c r="D198" s="51">
        <v>501</v>
      </c>
      <c r="E198" s="4" t="s">
        <v>678</v>
      </c>
      <c r="F198" s="4" t="s">
        <v>78</v>
      </c>
      <c r="G198" s="136">
        <v>146.80000000000001</v>
      </c>
      <c r="H198" s="151">
        <v>139.21540999999999</v>
      </c>
      <c r="I198" s="160">
        <f t="shared" si="7"/>
        <v>94.833385558583089</v>
      </c>
      <c r="N198" s="31"/>
    </row>
    <row r="199" spans="1:14" ht="15.5" x14ac:dyDescent="0.35">
      <c r="A199" s="62">
        <v>190</v>
      </c>
      <c r="B199" s="5" t="s">
        <v>15</v>
      </c>
      <c r="C199" s="5">
        <v>901</v>
      </c>
      <c r="D199" s="1">
        <v>502</v>
      </c>
      <c r="E199" s="2"/>
      <c r="F199" s="2"/>
      <c r="G199" s="135">
        <f>G200+G230</f>
        <v>399498.8</v>
      </c>
      <c r="H199" s="150">
        <f>H200+H230</f>
        <v>372159.98496000003</v>
      </c>
      <c r="I199" s="159">
        <f t="shared" si="7"/>
        <v>93.156721612180064</v>
      </c>
      <c r="N199" s="31"/>
    </row>
    <row r="200" spans="1:14" ht="39" x14ac:dyDescent="0.35">
      <c r="A200" s="62">
        <v>191</v>
      </c>
      <c r="B200" s="77" t="s">
        <v>594</v>
      </c>
      <c r="C200" s="5">
        <v>901</v>
      </c>
      <c r="D200" s="1">
        <v>502</v>
      </c>
      <c r="E200" s="2" t="s">
        <v>201</v>
      </c>
      <c r="F200" s="2"/>
      <c r="G200" s="135">
        <f>G201+G225+G222+G217</f>
        <v>277605.3</v>
      </c>
      <c r="H200" s="150">
        <f>H201+H225+H222+H217</f>
        <v>273440.51128999999</v>
      </c>
      <c r="I200" s="159">
        <f t="shared" si="7"/>
        <v>98.49974452577095</v>
      </c>
      <c r="N200" s="31"/>
    </row>
    <row r="201" spans="1:14" ht="26" x14ac:dyDescent="0.35">
      <c r="A201" s="62">
        <v>192</v>
      </c>
      <c r="B201" s="77" t="s">
        <v>317</v>
      </c>
      <c r="C201" s="5">
        <v>901</v>
      </c>
      <c r="D201" s="1">
        <v>502</v>
      </c>
      <c r="E201" s="2" t="s">
        <v>276</v>
      </c>
      <c r="F201" s="2"/>
      <c r="G201" s="135">
        <f>G207+G204+G202+G211+G213+G215+G209</f>
        <v>245400.3</v>
      </c>
      <c r="H201" s="150">
        <f>H207+H204+H202+H211+H213+H215+H209</f>
        <v>241235.88613</v>
      </c>
      <c r="I201" s="159">
        <f t="shared" si="7"/>
        <v>98.303011907483409</v>
      </c>
      <c r="N201" s="31"/>
    </row>
    <row r="202" spans="1:14" ht="26" x14ac:dyDescent="0.35">
      <c r="A202" s="62">
        <v>193</v>
      </c>
      <c r="B202" s="77" t="s">
        <v>776</v>
      </c>
      <c r="C202" s="5">
        <v>901</v>
      </c>
      <c r="D202" s="50">
        <v>502</v>
      </c>
      <c r="E202" s="2" t="s">
        <v>775</v>
      </c>
      <c r="F202" s="4"/>
      <c r="G202" s="135">
        <f>G203</f>
        <v>4740</v>
      </c>
      <c r="H202" s="150">
        <f>H203</f>
        <v>4156.3943499999996</v>
      </c>
      <c r="I202" s="159">
        <f t="shared" si="7"/>
        <v>87.687644514767925</v>
      </c>
      <c r="N202" s="31"/>
    </row>
    <row r="203" spans="1:14" ht="26" x14ac:dyDescent="0.35">
      <c r="A203" s="62">
        <v>194</v>
      </c>
      <c r="B203" s="83" t="s">
        <v>77</v>
      </c>
      <c r="C203" s="7">
        <v>901</v>
      </c>
      <c r="D203" s="51">
        <v>502</v>
      </c>
      <c r="E203" s="4" t="s">
        <v>775</v>
      </c>
      <c r="F203" s="4" t="s">
        <v>78</v>
      </c>
      <c r="G203" s="136">
        <v>4740</v>
      </c>
      <c r="H203" s="151">
        <v>4156.3943499999996</v>
      </c>
      <c r="I203" s="160">
        <f t="shared" si="7"/>
        <v>87.687644514767925</v>
      </c>
      <c r="N203" s="31"/>
    </row>
    <row r="204" spans="1:14" ht="39" x14ac:dyDescent="0.35">
      <c r="A204" s="62">
        <v>195</v>
      </c>
      <c r="B204" s="77" t="s">
        <v>550</v>
      </c>
      <c r="C204" s="5">
        <v>901</v>
      </c>
      <c r="D204" s="50">
        <v>502</v>
      </c>
      <c r="E204" s="30" t="s">
        <v>612</v>
      </c>
      <c r="F204" s="30"/>
      <c r="G204" s="135">
        <f>G205+G206</f>
        <v>7752.7</v>
      </c>
      <c r="H204" s="150">
        <f>H205+H206</f>
        <v>4171.9053899999999</v>
      </c>
      <c r="I204" s="159">
        <f t="shared" si="7"/>
        <v>53.812289782914334</v>
      </c>
      <c r="N204" s="31"/>
    </row>
    <row r="205" spans="1:14" ht="26" x14ac:dyDescent="0.35">
      <c r="A205" s="62">
        <v>196</v>
      </c>
      <c r="B205" s="83" t="s">
        <v>77</v>
      </c>
      <c r="C205" s="7">
        <v>901</v>
      </c>
      <c r="D205" s="51">
        <v>502</v>
      </c>
      <c r="E205" s="48" t="s">
        <v>612</v>
      </c>
      <c r="F205" s="48" t="s">
        <v>78</v>
      </c>
      <c r="G205" s="136">
        <v>939.4</v>
      </c>
      <c r="H205" s="151">
        <v>939.30835000000002</v>
      </c>
      <c r="I205" s="160">
        <f t="shared" ref="I205:I268" si="11">H205/G205*100</f>
        <v>99.990243772620829</v>
      </c>
      <c r="N205" s="31"/>
    </row>
    <row r="206" spans="1:14" ht="26" x14ac:dyDescent="0.35">
      <c r="A206" s="62">
        <v>197</v>
      </c>
      <c r="B206" s="83" t="s">
        <v>777</v>
      </c>
      <c r="C206" s="7">
        <v>901</v>
      </c>
      <c r="D206" s="51">
        <v>502</v>
      </c>
      <c r="E206" s="48" t="s">
        <v>612</v>
      </c>
      <c r="F206" s="48" t="s">
        <v>56</v>
      </c>
      <c r="G206" s="136">
        <f>13300-6486.7</f>
        <v>6813.3</v>
      </c>
      <c r="H206" s="151">
        <v>3232.5970400000001</v>
      </c>
      <c r="I206" s="160">
        <f t="shared" si="11"/>
        <v>47.445394155548712</v>
      </c>
      <c r="N206" s="31"/>
    </row>
    <row r="207" spans="1:14" ht="26" x14ac:dyDescent="0.35">
      <c r="A207" s="62">
        <v>198</v>
      </c>
      <c r="B207" s="77" t="s">
        <v>778</v>
      </c>
      <c r="C207" s="5">
        <v>901</v>
      </c>
      <c r="D207" s="50">
        <v>502</v>
      </c>
      <c r="E207" s="2" t="s">
        <v>359</v>
      </c>
      <c r="F207" s="2"/>
      <c r="G207" s="135">
        <f>G208</f>
        <v>330</v>
      </c>
      <c r="H207" s="150">
        <f>H208</f>
        <v>330</v>
      </c>
      <c r="I207" s="159">
        <f t="shared" si="11"/>
        <v>100</v>
      </c>
      <c r="N207" s="31"/>
    </row>
    <row r="208" spans="1:14" ht="26" x14ac:dyDescent="0.35">
      <c r="A208" s="62">
        <v>199</v>
      </c>
      <c r="B208" s="83" t="s">
        <v>77</v>
      </c>
      <c r="C208" s="7">
        <v>901</v>
      </c>
      <c r="D208" s="51">
        <v>502</v>
      </c>
      <c r="E208" s="4" t="s">
        <v>359</v>
      </c>
      <c r="F208" s="48" t="s">
        <v>78</v>
      </c>
      <c r="G208" s="136">
        <v>330</v>
      </c>
      <c r="H208" s="151">
        <v>330</v>
      </c>
      <c r="I208" s="160">
        <f t="shared" si="11"/>
        <v>100</v>
      </c>
      <c r="N208" s="31"/>
    </row>
    <row r="209" spans="1:14" ht="39" x14ac:dyDescent="0.35">
      <c r="A209" s="62">
        <v>200</v>
      </c>
      <c r="B209" s="77" t="s">
        <v>780</v>
      </c>
      <c r="C209" s="5">
        <v>901</v>
      </c>
      <c r="D209" s="50">
        <v>502</v>
      </c>
      <c r="E209" s="30" t="s">
        <v>779</v>
      </c>
      <c r="F209" s="48"/>
      <c r="G209" s="135">
        <f>G210</f>
        <v>38940.199999999997</v>
      </c>
      <c r="H209" s="150">
        <f>H210</f>
        <v>38940.199999999997</v>
      </c>
      <c r="I209" s="159">
        <f t="shared" si="11"/>
        <v>100</v>
      </c>
      <c r="N209" s="31"/>
    </row>
    <row r="210" spans="1:14" ht="26" x14ac:dyDescent="0.35">
      <c r="A210" s="62">
        <v>201</v>
      </c>
      <c r="B210" s="83" t="s">
        <v>777</v>
      </c>
      <c r="C210" s="7">
        <v>901</v>
      </c>
      <c r="D210" s="51">
        <v>502</v>
      </c>
      <c r="E210" s="48" t="s">
        <v>779</v>
      </c>
      <c r="F210" s="4" t="s">
        <v>56</v>
      </c>
      <c r="G210" s="136">
        <f>15000+4440.2+19500</f>
        <v>38940.199999999997</v>
      </c>
      <c r="H210" s="151">
        <v>38940.199999999997</v>
      </c>
      <c r="I210" s="160">
        <f t="shared" si="11"/>
        <v>100</v>
      </c>
      <c r="N210" s="31"/>
    </row>
    <row r="211" spans="1:14" ht="52" x14ac:dyDescent="0.35">
      <c r="A211" s="62">
        <v>202</v>
      </c>
      <c r="B211" s="77" t="s">
        <v>782</v>
      </c>
      <c r="C211" s="5">
        <v>901</v>
      </c>
      <c r="D211" s="50">
        <v>502</v>
      </c>
      <c r="E211" s="2" t="s">
        <v>781</v>
      </c>
      <c r="F211" s="4"/>
      <c r="G211" s="135">
        <f>G212</f>
        <v>112517</v>
      </c>
      <c r="H211" s="150">
        <f>H212</f>
        <v>112517</v>
      </c>
      <c r="I211" s="159">
        <f t="shared" si="11"/>
        <v>100</v>
      </c>
      <c r="N211" s="31"/>
    </row>
    <row r="212" spans="1:14" ht="26" x14ac:dyDescent="0.35">
      <c r="A212" s="62">
        <v>203</v>
      </c>
      <c r="B212" s="83" t="s">
        <v>77</v>
      </c>
      <c r="C212" s="7">
        <v>901</v>
      </c>
      <c r="D212" s="51">
        <v>502</v>
      </c>
      <c r="E212" s="4" t="s">
        <v>781</v>
      </c>
      <c r="F212" s="48" t="s">
        <v>78</v>
      </c>
      <c r="G212" s="139">
        <v>112517</v>
      </c>
      <c r="H212" s="152">
        <v>112517</v>
      </c>
      <c r="I212" s="160">
        <f t="shared" si="11"/>
        <v>100</v>
      </c>
      <c r="N212" s="31"/>
    </row>
    <row r="213" spans="1:14" ht="39" x14ac:dyDescent="0.35">
      <c r="A213" s="62">
        <v>204</v>
      </c>
      <c r="B213" s="77" t="s">
        <v>784</v>
      </c>
      <c r="C213" s="5">
        <v>901</v>
      </c>
      <c r="D213" s="50">
        <v>502</v>
      </c>
      <c r="E213" s="2" t="s">
        <v>783</v>
      </c>
      <c r="F213" s="4"/>
      <c r="G213" s="135">
        <f>G214</f>
        <v>72332</v>
      </c>
      <c r="H213" s="150">
        <f>H214</f>
        <v>72332</v>
      </c>
      <c r="I213" s="159">
        <f t="shared" si="11"/>
        <v>100</v>
      </c>
      <c r="N213" s="31"/>
    </row>
    <row r="214" spans="1:14" ht="26" x14ac:dyDescent="0.35">
      <c r="A214" s="62">
        <v>205</v>
      </c>
      <c r="B214" s="83" t="s">
        <v>77</v>
      </c>
      <c r="C214" s="7">
        <v>901</v>
      </c>
      <c r="D214" s="51">
        <v>502</v>
      </c>
      <c r="E214" s="4" t="s">
        <v>783</v>
      </c>
      <c r="F214" s="48" t="s">
        <v>78</v>
      </c>
      <c r="G214" s="139">
        <v>72332</v>
      </c>
      <c r="H214" s="152">
        <v>72332</v>
      </c>
      <c r="I214" s="160">
        <f t="shared" si="11"/>
        <v>100</v>
      </c>
      <c r="N214" s="31"/>
    </row>
    <row r="215" spans="1:14" ht="52" x14ac:dyDescent="0.35">
      <c r="A215" s="62">
        <v>206</v>
      </c>
      <c r="B215" s="77" t="s">
        <v>786</v>
      </c>
      <c r="C215" s="5">
        <v>901</v>
      </c>
      <c r="D215" s="50">
        <v>502</v>
      </c>
      <c r="E215" s="2" t="s">
        <v>785</v>
      </c>
      <c r="F215" s="4"/>
      <c r="G215" s="135">
        <f>G216</f>
        <v>8788.4</v>
      </c>
      <c r="H215" s="150">
        <f>H216</f>
        <v>8788.3863899999997</v>
      </c>
      <c r="I215" s="159">
        <f t="shared" si="11"/>
        <v>99.999845136771199</v>
      </c>
      <c r="N215" s="31"/>
    </row>
    <row r="216" spans="1:14" ht="26" x14ac:dyDescent="0.35">
      <c r="A216" s="62">
        <v>207</v>
      </c>
      <c r="B216" s="83" t="s">
        <v>77</v>
      </c>
      <c r="C216" s="7">
        <v>901</v>
      </c>
      <c r="D216" s="51">
        <v>502</v>
      </c>
      <c r="E216" s="4" t="s">
        <v>785</v>
      </c>
      <c r="F216" s="48" t="s">
        <v>78</v>
      </c>
      <c r="G216" s="136">
        <f>9160+2046.5-2418.1</f>
        <v>8788.4</v>
      </c>
      <c r="H216" s="151">
        <v>8788.3863899999997</v>
      </c>
      <c r="I216" s="160">
        <f t="shared" si="11"/>
        <v>99.999845136771199</v>
      </c>
      <c r="N216" s="31"/>
    </row>
    <row r="217" spans="1:14" ht="26" x14ac:dyDescent="0.35">
      <c r="A217" s="62">
        <v>208</v>
      </c>
      <c r="B217" s="77" t="s">
        <v>113</v>
      </c>
      <c r="C217" s="5">
        <v>901</v>
      </c>
      <c r="D217" s="50">
        <v>502</v>
      </c>
      <c r="E217" s="2" t="s">
        <v>277</v>
      </c>
      <c r="F217" s="2"/>
      <c r="G217" s="135">
        <f>G220+G218</f>
        <v>254.99999999999997</v>
      </c>
      <c r="H217" s="150">
        <f>H220+H218</f>
        <v>254.7877</v>
      </c>
      <c r="I217" s="159">
        <f t="shared" si="11"/>
        <v>99.916745098039229</v>
      </c>
      <c r="N217" s="31"/>
    </row>
    <row r="218" spans="1:14" ht="26" x14ac:dyDescent="0.35">
      <c r="A218" s="62">
        <v>209</v>
      </c>
      <c r="B218" s="77" t="s">
        <v>669</v>
      </c>
      <c r="C218" s="5">
        <v>901</v>
      </c>
      <c r="D218" s="50">
        <v>502</v>
      </c>
      <c r="E218" s="2" t="s">
        <v>787</v>
      </c>
      <c r="F218" s="2"/>
      <c r="G218" s="135">
        <f>G219</f>
        <v>185</v>
      </c>
      <c r="H218" s="150">
        <f>H219</f>
        <v>184.7877</v>
      </c>
      <c r="I218" s="159">
        <f t="shared" si="11"/>
        <v>99.885243243243252</v>
      </c>
      <c r="N218" s="31"/>
    </row>
    <row r="219" spans="1:14" ht="26" x14ac:dyDescent="0.35">
      <c r="A219" s="62">
        <v>210</v>
      </c>
      <c r="B219" s="83" t="s">
        <v>77</v>
      </c>
      <c r="C219" s="7">
        <v>901</v>
      </c>
      <c r="D219" s="51">
        <v>502</v>
      </c>
      <c r="E219" s="4" t="s">
        <v>787</v>
      </c>
      <c r="F219" s="48" t="s">
        <v>78</v>
      </c>
      <c r="G219" s="136">
        <f>100+85</f>
        <v>185</v>
      </c>
      <c r="H219" s="151">
        <v>184.7877</v>
      </c>
      <c r="I219" s="160">
        <f t="shared" si="11"/>
        <v>99.885243243243252</v>
      </c>
      <c r="N219" s="31"/>
    </row>
    <row r="220" spans="1:14" ht="26" x14ac:dyDescent="0.35">
      <c r="A220" s="62">
        <v>211</v>
      </c>
      <c r="B220" s="77" t="s">
        <v>788</v>
      </c>
      <c r="C220" s="5">
        <v>901</v>
      </c>
      <c r="D220" s="50">
        <v>502</v>
      </c>
      <c r="E220" s="2" t="s">
        <v>325</v>
      </c>
      <c r="F220" s="2"/>
      <c r="G220" s="135">
        <f>G221</f>
        <v>69.999999999999972</v>
      </c>
      <c r="H220" s="150">
        <f>H221</f>
        <v>70</v>
      </c>
      <c r="I220" s="159">
        <f t="shared" si="11"/>
        <v>100.00000000000004</v>
      </c>
      <c r="N220" s="31"/>
    </row>
    <row r="221" spans="1:14" ht="26" x14ac:dyDescent="0.35">
      <c r="A221" s="62">
        <v>212</v>
      </c>
      <c r="B221" s="83" t="s">
        <v>77</v>
      </c>
      <c r="C221" s="7">
        <v>901</v>
      </c>
      <c r="D221" s="51">
        <v>502</v>
      </c>
      <c r="E221" s="4" t="s">
        <v>325</v>
      </c>
      <c r="F221" s="48" t="s">
        <v>78</v>
      </c>
      <c r="G221" s="136">
        <f>600-320.6-209.4</f>
        <v>69.999999999999972</v>
      </c>
      <c r="H221" s="151">
        <v>70</v>
      </c>
      <c r="I221" s="160">
        <f t="shared" si="11"/>
        <v>100.00000000000004</v>
      </c>
      <c r="N221" s="31"/>
    </row>
    <row r="222" spans="1:14" ht="39" x14ac:dyDescent="0.35">
      <c r="A222" s="62">
        <v>213</v>
      </c>
      <c r="B222" s="84" t="s">
        <v>318</v>
      </c>
      <c r="C222" s="5">
        <v>901</v>
      </c>
      <c r="D222" s="50">
        <v>502</v>
      </c>
      <c r="E222" s="2" t="s">
        <v>200</v>
      </c>
      <c r="F222" s="2"/>
      <c r="G222" s="135">
        <f>G223</f>
        <v>26878.2</v>
      </c>
      <c r="H222" s="150">
        <f>H223</f>
        <v>26878.2</v>
      </c>
      <c r="I222" s="159">
        <f t="shared" si="11"/>
        <v>100</v>
      </c>
      <c r="N222" s="31"/>
    </row>
    <row r="223" spans="1:14" ht="52" x14ac:dyDescent="0.35">
      <c r="A223" s="62">
        <v>214</v>
      </c>
      <c r="B223" s="77" t="s">
        <v>198</v>
      </c>
      <c r="C223" s="5">
        <v>901</v>
      </c>
      <c r="D223" s="50">
        <v>502</v>
      </c>
      <c r="E223" s="2" t="s">
        <v>199</v>
      </c>
      <c r="F223" s="2"/>
      <c r="G223" s="135">
        <f>G224</f>
        <v>26878.2</v>
      </c>
      <c r="H223" s="150">
        <f>H224</f>
        <v>26878.2</v>
      </c>
      <c r="I223" s="159">
        <f t="shared" si="11"/>
        <v>100</v>
      </c>
      <c r="N223" s="31"/>
    </row>
    <row r="224" spans="1:14" ht="39" x14ac:dyDescent="0.35">
      <c r="A224" s="62">
        <v>215</v>
      </c>
      <c r="B224" s="83" t="s">
        <v>517</v>
      </c>
      <c r="C224" s="7">
        <v>901</v>
      </c>
      <c r="D224" s="51">
        <v>502</v>
      </c>
      <c r="E224" s="4" t="s">
        <v>199</v>
      </c>
      <c r="F224" s="4" t="s">
        <v>56</v>
      </c>
      <c r="G224" s="139">
        <f>10800+16078.2</f>
        <v>26878.2</v>
      </c>
      <c r="H224" s="152">
        <v>26878.2</v>
      </c>
      <c r="I224" s="160">
        <f t="shared" si="11"/>
        <v>100</v>
      </c>
      <c r="N224" s="31"/>
    </row>
    <row r="225" spans="1:14" ht="26" x14ac:dyDescent="0.35">
      <c r="A225" s="62">
        <v>216</v>
      </c>
      <c r="B225" s="27" t="s">
        <v>243</v>
      </c>
      <c r="C225" s="5">
        <v>901</v>
      </c>
      <c r="D225" s="50">
        <v>502</v>
      </c>
      <c r="E225" s="30" t="s">
        <v>244</v>
      </c>
      <c r="F225" s="48"/>
      <c r="G225" s="135">
        <f>G226+G228</f>
        <v>5071.7999999999993</v>
      </c>
      <c r="H225" s="150">
        <f>H226+H228</f>
        <v>5071.6374599999999</v>
      </c>
      <c r="I225" s="159">
        <f t="shared" si="11"/>
        <v>99.996795220631739</v>
      </c>
      <c r="N225" s="31"/>
    </row>
    <row r="226" spans="1:14" ht="26" x14ac:dyDescent="0.35">
      <c r="A226" s="62">
        <v>217</v>
      </c>
      <c r="B226" s="77" t="s">
        <v>337</v>
      </c>
      <c r="C226" s="5">
        <v>901</v>
      </c>
      <c r="D226" s="50">
        <v>502</v>
      </c>
      <c r="E226" s="30" t="s">
        <v>646</v>
      </c>
      <c r="F226" s="2"/>
      <c r="G226" s="135">
        <f>G227</f>
        <v>70</v>
      </c>
      <c r="H226" s="150">
        <f>H227</f>
        <v>70</v>
      </c>
      <c r="I226" s="159">
        <f t="shared" si="11"/>
        <v>100</v>
      </c>
      <c r="N226" s="31"/>
    </row>
    <row r="227" spans="1:14" ht="26" x14ac:dyDescent="0.35">
      <c r="A227" s="62">
        <v>218</v>
      </c>
      <c r="B227" s="83" t="s">
        <v>77</v>
      </c>
      <c r="C227" s="7">
        <v>901</v>
      </c>
      <c r="D227" s="51">
        <v>502</v>
      </c>
      <c r="E227" s="48" t="s">
        <v>646</v>
      </c>
      <c r="F227" s="4">
        <v>240</v>
      </c>
      <c r="G227" s="136">
        <f>55+15</f>
        <v>70</v>
      </c>
      <c r="H227" s="151">
        <v>70</v>
      </c>
      <c r="I227" s="160">
        <f t="shared" si="11"/>
        <v>100</v>
      </c>
      <c r="N227" s="31"/>
    </row>
    <row r="228" spans="1:14" ht="26" x14ac:dyDescent="0.35">
      <c r="A228" s="62">
        <v>219</v>
      </c>
      <c r="B228" s="84" t="s">
        <v>548</v>
      </c>
      <c r="C228" s="5">
        <v>901</v>
      </c>
      <c r="D228" s="1">
        <v>502</v>
      </c>
      <c r="E228" s="2" t="s">
        <v>547</v>
      </c>
      <c r="F228" s="4"/>
      <c r="G228" s="135">
        <f>G229</f>
        <v>5001.7999999999993</v>
      </c>
      <c r="H228" s="150">
        <f>H229</f>
        <v>5001.6374599999999</v>
      </c>
      <c r="I228" s="159">
        <f t="shared" si="11"/>
        <v>99.996750369866859</v>
      </c>
      <c r="N228" s="31"/>
    </row>
    <row r="229" spans="1:14" ht="26" x14ac:dyDescent="0.35">
      <c r="A229" s="62">
        <v>220</v>
      </c>
      <c r="B229" s="83" t="s">
        <v>77</v>
      </c>
      <c r="C229" s="7">
        <v>901</v>
      </c>
      <c r="D229" s="3">
        <v>502</v>
      </c>
      <c r="E229" s="4" t="s">
        <v>547</v>
      </c>
      <c r="F229" s="4" t="s">
        <v>78</v>
      </c>
      <c r="G229" s="136">
        <f>4511.4+490.4</f>
        <v>5001.7999999999993</v>
      </c>
      <c r="H229" s="151">
        <v>5001.6374599999999</v>
      </c>
      <c r="I229" s="160">
        <f t="shared" si="11"/>
        <v>99.996750369866859</v>
      </c>
      <c r="N229" s="31"/>
    </row>
    <row r="230" spans="1:14" ht="15.5" x14ac:dyDescent="0.35">
      <c r="A230" s="62">
        <v>221</v>
      </c>
      <c r="B230" s="77" t="s">
        <v>156</v>
      </c>
      <c r="C230" s="5">
        <v>901</v>
      </c>
      <c r="D230" s="1">
        <v>502</v>
      </c>
      <c r="E230" s="2" t="s">
        <v>189</v>
      </c>
      <c r="F230" s="2"/>
      <c r="G230" s="135">
        <f>G231+G233+G236</f>
        <v>121893.5</v>
      </c>
      <c r="H230" s="150">
        <f>H231+H233+H236</f>
        <v>98719.473670000007</v>
      </c>
      <c r="I230" s="159">
        <f t="shared" si="11"/>
        <v>80.988300171871359</v>
      </c>
      <c r="N230" s="31"/>
    </row>
    <row r="231" spans="1:14" ht="15.5" x14ac:dyDescent="0.35">
      <c r="A231" s="62">
        <v>222</v>
      </c>
      <c r="B231" s="77" t="s">
        <v>790</v>
      </c>
      <c r="C231" s="5">
        <v>901</v>
      </c>
      <c r="D231" s="1">
        <v>502</v>
      </c>
      <c r="E231" s="2" t="s">
        <v>789</v>
      </c>
      <c r="F231" s="4"/>
      <c r="G231" s="135">
        <f>G232</f>
        <v>5179.0999999999985</v>
      </c>
      <c r="H231" s="150">
        <f>H232</f>
        <v>0</v>
      </c>
      <c r="I231" s="159">
        <f t="shared" si="11"/>
        <v>0</v>
      </c>
      <c r="N231" s="31"/>
    </row>
    <row r="232" spans="1:14" ht="39" x14ac:dyDescent="0.35">
      <c r="A232" s="62">
        <v>223</v>
      </c>
      <c r="B232" s="83" t="s">
        <v>792</v>
      </c>
      <c r="C232" s="7">
        <v>901</v>
      </c>
      <c r="D232" s="3">
        <v>502</v>
      </c>
      <c r="E232" s="4" t="s">
        <v>789</v>
      </c>
      <c r="F232" s="4" t="s">
        <v>791</v>
      </c>
      <c r="G232" s="136">
        <f>13832.7+11167.3-19820.9</f>
        <v>5179.0999999999985</v>
      </c>
      <c r="H232" s="151">
        <v>0</v>
      </c>
      <c r="I232" s="160">
        <f t="shared" si="11"/>
        <v>0</v>
      </c>
      <c r="N232" s="31"/>
    </row>
    <row r="233" spans="1:14" ht="15.5" x14ac:dyDescent="0.35">
      <c r="A233" s="62">
        <v>224</v>
      </c>
      <c r="B233" s="77" t="s">
        <v>679</v>
      </c>
      <c r="C233" s="5">
        <v>901</v>
      </c>
      <c r="D233" s="50">
        <v>502</v>
      </c>
      <c r="E233" s="2" t="s">
        <v>678</v>
      </c>
      <c r="F233" s="4"/>
      <c r="G233" s="135">
        <f>G235+G234</f>
        <v>96893.5</v>
      </c>
      <c r="H233" s="150">
        <f>H235+H234</f>
        <v>78898.573669999998</v>
      </c>
      <c r="I233" s="159">
        <f t="shared" si="11"/>
        <v>81.428138801880408</v>
      </c>
      <c r="N233" s="31"/>
    </row>
    <row r="234" spans="1:14" ht="26" x14ac:dyDescent="0.35">
      <c r="A234" s="62">
        <v>225</v>
      </c>
      <c r="B234" s="83" t="s">
        <v>77</v>
      </c>
      <c r="C234" s="7">
        <v>901</v>
      </c>
      <c r="D234" s="51">
        <v>502</v>
      </c>
      <c r="E234" s="4" t="s">
        <v>678</v>
      </c>
      <c r="F234" s="4" t="s">
        <v>78</v>
      </c>
      <c r="G234" s="139">
        <v>35754.400000000001</v>
      </c>
      <c r="H234" s="152">
        <v>17759.453669999999</v>
      </c>
      <c r="I234" s="160">
        <f t="shared" si="11"/>
        <v>49.670680168035261</v>
      </c>
      <c r="N234" s="31"/>
    </row>
    <row r="235" spans="1:14" ht="39" x14ac:dyDescent="0.35">
      <c r="A235" s="62">
        <v>226</v>
      </c>
      <c r="B235" s="83" t="s">
        <v>517</v>
      </c>
      <c r="C235" s="7">
        <v>901</v>
      </c>
      <c r="D235" s="51">
        <v>502</v>
      </c>
      <c r="E235" s="4" t="s">
        <v>678</v>
      </c>
      <c r="F235" s="4" t="s">
        <v>56</v>
      </c>
      <c r="G235" s="139">
        <v>61139.1</v>
      </c>
      <c r="H235" s="152">
        <v>61139.12</v>
      </c>
      <c r="I235" s="160">
        <f t="shared" si="11"/>
        <v>100.0000327122905</v>
      </c>
      <c r="N235" s="31"/>
    </row>
    <row r="236" spans="1:14" ht="26" x14ac:dyDescent="0.35">
      <c r="A236" s="62">
        <v>227</v>
      </c>
      <c r="B236" s="84" t="s">
        <v>794</v>
      </c>
      <c r="C236" s="5">
        <v>901</v>
      </c>
      <c r="D236" s="50">
        <v>502</v>
      </c>
      <c r="E236" s="2" t="s">
        <v>793</v>
      </c>
      <c r="F236" s="4"/>
      <c r="G236" s="135">
        <f>G237</f>
        <v>19820.900000000001</v>
      </c>
      <c r="H236" s="150">
        <f>H237</f>
        <v>19820.900000000001</v>
      </c>
      <c r="I236" s="159">
        <f t="shared" si="11"/>
        <v>100</v>
      </c>
      <c r="N236" s="31"/>
    </row>
    <row r="237" spans="1:14" ht="39" x14ac:dyDescent="0.35">
      <c r="A237" s="62">
        <v>228</v>
      </c>
      <c r="B237" s="83" t="s">
        <v>792</v>
      </c>
      <c r="C237" s="7">
        <v>901</v>
      </c>
      <c r="D237" s="51">
        <v>502</v>
      </c>
      <c r="E237" s="4" t="s">
        <v>793</v>
      </c>
      <c r="F237" s="4" t="s">
        <v>791</v>
      </c>
      <c r="G237" s="139">
        <v>19820.900000000001</v>
      </c>
      <c r="H237" s="152">
        <v>19820.900000000001</v>
      </c>
      <c r="I237" s="160">
        <f t="shared" si="11"/>
        <v>100</v>
      </c>
      <c r="N237" s="31"/>
    </row>
    <row r="238" spans="1:14" ht="15.5" x14ac:dyDescent="0.35">
      <c r="A238" s="62">
        <v>229</v>
      </c>
      <c r="B238" s="5" t="s">
        <v>16</v>
      </c>
      <c r="C238" s="5">
        <v>901</v>
      </c>
      <c r="D238" s="1">
        <v>503</v>
      </c>
      <c r="E238" s="2"/>
      <c r="F238" s="2"/>
      <c r="G238" s="135">
        <f>G267+G251+G247+G239</f>
        <v>52535.999999999993</v>
      </c>
      <c r="H238" s="150">
        <f>H267+H251+H247+H239</f>
        <v>50616.874900000003</v>
      </c>
      <c r="I238" s="159">
        <f t="shared" si="11"/>
        <v>96.347028513781041</v>
      </c>
      <c r="N238" s="31"/>
    </row>
    <row r="239" spans="1:14" ht="39" x14ac:dyDescent="0.35">
      <c r="A239" s="62">
        <v>230</v>
      </c>
      <c r="B239" s="77" t="s">
        <v>774</v>
      </c>
      <c r="C239" s="5">
        <v>901</v>
      </c>
      <c r="D239" s="50">
        <v>503</v>
      </c>
      <c r="E239" s="2" t="s">
        <v>201</v>
      </c>
      <c r="F239" s="2"/>
      <c r="G239" s="135">
        <f>G240</f>
        <v>4184.1000000000004</v>
      </c>
      <c r="H239" s="150">
        <f>H240</f>
        <v>4184.0087100000001</v>
      </c>
      <c r="I239" s="159">
        <f t="shared" si="11"/>
        <v>99.997818168781805</v>
      </c>
      <c r="N239" s="31"/>
    </row>
    <row r="240" spans="1:14" ht="26" x14ac:dyDescent="0.35">
      <c r="A240" s="62">
        <v>231</v>
      </c>
      <c r="B240" s="77" t="s">
        <v>482</v>
      </c>
      <c r="C240" s="5">
        <v>901</v>
      </c>
      <c r="D240" s="50">
        <v>503</v>
      </c>
      <c r="E240" s="2" t="s">
        <v>278</v>
      </c>
      <c r="F240" s="2"/>
      <c r="G240" s="135">
        <f>G241+G243+G245</f>
        <v>4184.1000000000004</v>
      </c>
      <c r="H240" s="150">
        <f>H241+H243+H245</f>
        <v>4184.0087100000001</v>
      </c>
      <c r="I240" s="159">
        <f t="shared" si="11"/>
        <v>99.997818168781805</v>
      </c>
      <c r="N240" s="31"/>
    </row>
    <row r="241" spans="1:14" ht="26" x14ac:dyDescent="0.35">
      <c r="A241" s="62">
        <v>232</v>
      </c>
      <c r="B241" s="77" t="s">
        <v>623</v>
      </c>
      <c r="C241" s="5">
        <v>901</v>
      </c>
      <c r="D241" s="50">
        <v>503</v>
      </c>
      <c r="E241" s="2" t="s">
        <v>622</v>
      </c>
      <c r="F241" s="2"/>
      <c r="G241" s="135">
        <f>G242</f>
        <v>638.4</v>
      </c>
      <c r="H241" s="150">
        <f>H242</f>
        <v>638.30871000000002</v>
      </c>
      <c r="I241" s="159">
        <f t="shared" si="11"/>
        <v>99.985700187969925</v>
      </c>
      <c r="N241" s="31"/>
    </row>
    <row r="242" spans="1:14" ht="26" x14ac:dyDescent="0.35">
      <c r="A242" s="62">
        <v>233</v>
      </c>
      <c r="B242" s="83" t="s">
        <v>77</v>
      </c>
      <c r="C242" s="7">
        <v>901</v>
      </c>
      <c r="D242" s="51">
        <v>503</v>
      </c>
      <c r="E242" s="4" t="s">
        <v>622</v>
      </c>
      <c r="F242" s="4" t="s">
        <v>78</v>
      </c>
      <c r="G242" s="136">
        <v>638.4</v>
      </c>
      <c r="H242" s="151">
        <v>638.30871000000002</v>
      </c>
      <c r="I242" s="160">
        <f t="shared" si="11"/>
        <v>99.985700187969925</v>
      </c>
      <c r="N242" s="31"/>
    </row>
    <row r="243" spans="1:14" ht="26" x14ac:dyDescent="0.35">
      <c r="A243" s="62">
        <v>234</v>
      </c>
      <c r="B243" s="77" t="s">
        <v>674</v>
      </c>
      <c r="C243" s="5">
        <v>901</v>
      </c>
      <c r="D243" s="50">
        <v>503</v>
      </c>
      <c r="E243" s="2" t="s">
        <v>671</v>
      </c>
      <c r="F243" s="4"/>
      <c r="G243" s="135">
        <f>G244</f>
        <v>1834.9</v>
      </c>
      <c r="H243" s="150">
        <f>H244</f>
        <v>1834.9</v>
      </c>
      <c r="I243" s="159">
        <f t="shared" si="11"/>
        <v>100</v>
      </c>
      <c r="N243" s="31"/>
    </row>
    <row r="244" spans="1:14" ht="26" x14ac:dyDescent="0.35">
      <c r="A244" s="62">
        <v>235</v>
      </c>
      <c r="B244" s="83" t="s">
        <v>77</v>
      </c>
      <c r="C244" s="7">
        <v>901</v>
      </c>
      <c r="D244" s="51">
        <v>503</v>
      </c>
      <c r="E244" s="4" t="s">
        <v>671</v>
      </c>
      <c r="F244" s="4" t="s">
        <v>78</v>
      </c>
      <c r="G244" s="136">
        <f>2145-310.1</f>
        <v>1834.9</v>
      </c>
      <c r="H244" s="151">
        <v>1834.9</v>
      </c>
      <c r="I244" s="160">
        <f t="shared" si="11"/>
        <v>100</v>
      </c>
      <c r="N244" s="31"/>
    </row>
    <row r="245" spans="1:14" ht="15.5" x14ac:dyDescent="0.35">
      <c r="A245" s="62">
        <v>236</v>
      </c>
      <c r="B245" s="77" t="s">
        <v>673</v>
      </c>
      <c r="C245" s="5">
        <v>901</v>
      </c>
      <c r="D245" s="50">
        <v>503</v>
      </c>
      <c r="E245" s="2" t="s">
        <v>798</v>
      </c>
      <c r="F245" s="4"/>
      <c r="G245" s="135">
        <f>G246</f>
        <v>1710.8</v>
      </c>
      <c r="H245" s="150">
        <f>H246</f>
        <v>1710.8</v>
      </c>
      <c r="I245" s="159">
        <f t="shared" si="11"/>
        <v>100</v>
      </c>
      <c r="N245" s="31"/>
    </row>
    <row r="246" spans="1:14" ht="26" x14ac:dyDescent="0.35">
      <c r="A246" s="62">
        <v>237</v>
      </c>
      <c r="B246" s="83" t="s">
        <v>77</v>
      </c>
      <c r="C246" s="7">
        <v>901</v>
      </c>
      <c r="D246" s="51">
        <v>503</v>
      </c>
      <c r="E246" s="4" t="s">
        <v>798</v>
      </c>
      <c r="F246" s="4" t="s">
        <v>78</v>
      </c>
      <c r="G246" s="136">
        <f>2000-289.2</f>
        <v>1710.8</v>
      </c>
      <c r="H246" s="151">
        <v>1710.8</v>
      </c>
      <c r="I246" s="160">
        <f t="shared" si="11"/>
        <v>100</v>
      </c>
      <c r="N246" s="31"/>
    </row>
    <row r="247" spans="1:14" ht="39" x14ac:dyDescent="0.35">
      <c r="A247" s="62">
        <v>238</v>
      </c>
      <c r="B247" s="27" t="s">
        <v>747</v>
      </c>
      <c r="C247" s="5">
        <v>901</v>
      </c>
      <c r="D247" s="50">
        <v>503</v>
      </c>
      <c r="E247" s="2" t="s">
        <v>221</v>
      </c>
      <c r="F247" s="2"/>
      <c r="G247" s="135">
        <f t="shared" ref="G247:H249" si="12">G248</f>
        <v>80</v>
      </c>
      <c r="H247" s="150">
        <f t="shared" si="12"/>
        <v>80</v>
      </c>
      <c r="I247" s="159">
        <f t="shared" si="11"/>
        <v>100</v>
      </c>
      <c r="N247" s="31"/>
    </row>
    <row r="248" spans="1:14" ht="39" x14ac:dyDescent="0.35">
      <c r="A248" s="62">
        <v>239</v>
      </c>
      <c r="B248" s="84" t="s">
        <v>159</v>
      </c>
      <c r="C248" s="5">
        <v>901</v>
      </c>
      <c r="D248" s="50">
        <v>503</v>
      </c>
      <c r="E248" s="2" t="s">
        <v>219</v>
      </c>
      <c r="F248" s="2"/>
      <c r="G248" s="135">
        <f t="shared" si="12"/>
        <v>80</v>
      </c>
      <c r="H248" s="150">
        <f t="shared" si="12"/>
        <v>80</v>
      </c>
      <c r="I248" s="159">
        <f t="shared" si="11"/>
        <v>100</v>
      </c>
      <c r="N248" s="31"/>
    </row>
    <row r="249" spans="1:14" ht="26" x14ac:dyDescent="0.35">
      <c r="A249" s="62">
        <v>240</v>
      </c>
      <c r="B249" s="77" t="s">
        <v>521</v>
      </c>
      <c r="C249" s="5">
        <v>901</v>
      </c>
      <c r="D249" s="50">
        <v>503</v>
      </c>
      <c r="E249" s="2" t="s">
        <v>492</v>
      </c>
      <c r="F249" s="2"/>
      <c r="G249" s="135">
        <f t="shared" si="12"/>
        <v>80</v>
      </c>
      <c r="H249" s="150">
        <f t="shared" si="12"/>
        <v>80</v>
      </c>
      <c r="I249" s="159">
        <f t="shared" si="11"/>
        <v>100</v>
      </c>
      <c r="N249" s="31"/>
    </row>
    <row r="250" spans="1:14" ht="26" x14ac:dyDescent="0.35">
      <c r="A250" s="62">
        <v>241</v>
      </c>
      <c r="B250" s="83" t="s">
        <v>77</v>
      </c>
      <c r="C250" s="7">
        <v>901</v>
      </c>
      <c r="D250" s="51">
        <v>503</v>
      </c>
      <c r="E250" s="4" t="s">
        <v>492</v>
      </c>
      <c r="F250" s="4" t="s">
        <v>78</v>
      </c>
      <c r="G250" s="136">
        <v>80</v>
      </c>
      <c r="H250" s="151">
        <v>80</v>
      </c>
      <c r="I250" s="160">
        <f t="shared" si="11"/>
        <v>100</v>
      </c>
      <c r="N250" s="31"/>
    </row>
    <row r="251" spans="1:14" ht="39" x14ac:dyDescent="0.35">
      <c r="A251" s="62">
        <v>242</v>
      </c>
      <c r="B251" s="27" t="s">
        <v>799</v>
      </c>
      <c r="C251" s="5">
        <v>901</v>
      </c>
      <c r="D251" s="1">
        <v>503</v>
      </c>
      <c r="E251" s="2" t="s">
        <v>351</v>
      </c>
      <c r="F251" s="2"/>
      <c r="G251" s="135">
        <f>G254+G257+G259+G261+G263+G252+G265</f>
        <v>45640.399999999994</v>
      </c>
      <c r="H251" s="150">
        <f>H254+H257+H259+H261+H263+H252+H265</f>
        <v>43957.395250000001</v>
      </c>
      <c r="I251" s="159">
        <f t="shared" si="11"/>
        <v>96.312467134380967</v>
      </c>
      <c r="N251" s="31"/>
    </row>
    <row r="252" spans="1:14" ht="26" x14ac:dyDescent="0.35">
      <c r="A252" s="62">
        <v>243</v>
      </c>
      <c r="B252" s="84" t="s">
        <v>357</v>
      </c>
      <c r="C252" s="5">
        <v>901</v>
      </c>
      <c r="D252" s="50">
        <v>503</v>
      </c>
      <c r="E252" s="30" t="s">
        <v>350</v>
      </c>
      <c r="F252" s="2"/>
      <c r="G252" s="135">
        <f>G253</f>
        <v>96.2</v>
      </c>
      <c r="H252" s="150">
        <f>H253</f>
        <v>96.15</v>
      </c>
      <c r="I252" s="159">
        <f t="shared" si="11"/>
        <v>99.948024948024951</v>
      </c>
      <c r="N252" s="31"/>
    </row>
    <row r="253" spans="1:14" ht="26" x14ac:dyDescent="0.35">
      <c r="A253" s="62">
        <v>244</v>
      </c>
      <c r="B253" s="83" t="s">
        <v>77</v>
      </c>
      <c r="C253" s="7">
        <v>901</v>
      </c>
      <c r="D253" s="51">
        <v>503</v>
      </c>
      <c r="E253" s="4" t="s">
        <v>350</v>
      </c>
      <c r="F253" s="4" t="s">
        <v>78</v>
      </c>
      <c r="G253" s="136">
        <v>96.2</v>
      </c>
      <c r="H253" s="151">
        <v>96.15</v>
      </c>
      <c r="I253" s="160">
        <f t="shared" si="11"/>
        <v>99.948024948024951</v>
      </c>
      <c r="N253" s="31"/>
    </row>
    <row r="254" spans="1:14" ht="26" x14ac:dyDescent="0.35">
      <c r="A254" s="62">
        <v>245</v>
      </c>
      <c r="B254" s="27" t="s">
        <v>438</v>
      </c>
      <c r="C254" s="5">
        <v>901</v>
      </c>
      <c r="D254" s="1">
        <v>503</v>
      </c>
      <c r="E254" s="30" t="s">
        <v>352</v>
      </c>
      <c r="F254" s="2"/>
      <c r="G254" s="135">
        <f>G255+G256</f>
        <v>5720.6</v>
      </c>
      <c r="H254" s="150">
        <f>H255+H256</f>
        <v>5533.0377499999995</v>
      </c>
      <c r="I254" s="159">
        <f t="shared" si="11"/>
        <v>96.721283606614676</v>
      </c>
      <c r="N254" s="31"/>
    </row>
    <row r="255" spans="1:14" ht="26" x14ac:dyDescent="0.35">
      <c r="A255" s="62">
        <v>246</v>
      </c>
      <c r="B255" s="7" t="s">
        <v>77</v>
      </c>
      <c r="C255" s="7">
        <v>901</v>
      </c>
      <c r="D255" s="3">
        <v>503</v>
      </c>
      <c r="E255" s="48" t="s">
        <v>352</v>
      </c>
      <c r="F255" s="4" t="s">
        <v>78</v>
      </c>
      <c r="G255" s="136">
        <v>1569.6</v>
      </c>
      <c r="H255" s="151">
        <v>1545.1580100000001</v>
      </c>
      <c r="I255" s="160">
        <f t="shared" si="11"/>
        <v>98.442788608562708</v>
      </c>
      <c r="N255" s="31"/>
    </row>
    <row r="256" spans="1:14" ht="15.5" x14ac:dyDescent="0.35">
      <c r="A256" s="62">
        <v>247</v>
      </c>
      <c r="B256" s="83" t="s">
        <v>86</v>
      </c>
      <c r="C256" s="7">
        <v>901</v>
      </c>
      <c r="D256" s="51">
        <v>503</v>
      </c>
      <c r="E256" s="48" t="s">
        <v>352</v>
      </c>
      <c r="F256" s="4" t="s">
        <v>85</v>
      </c>
      <c r="G256" s="136">
        <f>3651+1000-500</f>
        <v>4151</v>
      </c>
      <c r="H256" s="151">
        <v>3987.8797399999999</v>
      </c>
      <c r="I256" s="160">
        <f t="shared" si="11"/>
        <v>96.070338231751379</v>
      </c>
      <c r="N256" s="31"/>
    </row>
    <row r="257" spans="1:14" ht="39" x14ac:dyDescent="0.35">
      <c r="A257" s="62">
        <v>248</v>
      </c>
      <c r="B257" s="5" t="s">
        <v>475</v>
      </c>
      <c r="C257" s="5">
        <v>901</v>
      </c>
      <c r="D257" s="50">
        <v>503</v>
      </c>
      <c r="E257" s="2" t="s">
        <v>466</v>
      </c>
      <c r="F257" s="2"/>
      <c r="G257" s="135">
        <f>G258</f>
        <v>4551.5</v>
      </c>
      <c r="H257" s="150">
        <f>H258</f>
        <v>4476.8377600000003</v>
      </c>
      <c r="I257" s="159">
        <f t="shared" si="11"/>
        <v>98.359612435460846</v>
      </c>
      <c r="N257" s="31"/>
    </row>
    <row r="258" spans="1:14" ht="26" x14ac:dyDescent="0.35">
      <c r="A258" s="62">
        <v>249</v>
      </c>
      <c r="B258" s="7" t="s">
        <v>77</v>
      </c>
      <c r="C258" s="7">
        <v>901</v>
      </c>
      <c r="D258" s="51">
        <v>503</v>
      </c>
      <c r="E258" s="4" t="s">
        <v>466</v>
      </c>
      <c r="F258" s="4" t="s">
        <v>78</v>
      </c>
      <c r="G258" s="136">
        <f>4539.8+11.7</f>
        <v>4551.5</v>
      </c>
      <c r="H258" s="151">
        <v>4476.8377600000003</v>
      </c>
      <c r="I258" s="160">
        <f t="shared" si="11"/>
        <v>98.359612435460846</v>
      </c>
      <c r="N258" s="31"/>
    </row>
    <row r="259" spans="1:14" ht="39" x14ac:dyDescent="0.35">
      <c r="A259" s="62">
        <v>250</v>
      </c>
      <c r="B259" s="5" t="s">
        <v>468</v>
      </c>
      <c r="C259" s="5">
        <v>901</v>
      </c>
      <c r="D259" s="1">
        <v>503</v>
      </c>
      <c r="E259" s="2" t="s">
        <v>467</v>
      </c>
      <c r="F259" s="2"/>
      <c r="G259" s="135">
        <f>G260</f>
        <v>22908.1</v>
      </c>
      <c r="H259" s="150">
        <f>H260</f>
        <v>21940.722020000001</v>
      </c>
      <c r="I259" s="159">
        <f t="shared" si="11"/>
        <v>95.777135685630853</v>
      </c>
      <c r="N259" s="31"/>
    </row>
    <row r="260" spans="1:14" ht="26" x14ac:dyDescent="0.35">
      <c r="A260" s="62">
        <v>251</v>
      </c>
      <c r="B260" s="7" t="s">
        <v>77</v>
      </c>
      <c r="C260" s="7">
        <v>901</v>
      </c>
      <c r="D260" s="3">
        <v>503</v>
      </c>
      <c r="E260" s="4" t="s">
        <v>467</v>
      </c>
      <c r="F260" s="4">
        <v>240</v>
      </c>
      <c r="G260" s="136">
        <v>22908.1</v>
      </c>
      <c r="H260" s="151">
        <v>21940.722020000001</v>
      </c>
      <c r="I260" s="160">
        <f t="shared" si="11"/>
        <v>95.777135685630853</v>
      </c>
      <c r="N260" s="31"/>
    </row>
    <row r="261" spans="1:14" ht="26" x14ac:dyDescent="0.35">
      <c r="A261" s="62">
        <v>252</v>
      </c>
      <c r="B261" s="5" t="s">
        <v>469</v>
      </c>
      <c r="C261" s="5">
        <v>901</v>
      </c>
      <c r="D261" s="1">
        <v>503</v>
      </c>
      <c r="E261" s="2" t="s">
        <v>470</v>
      </c>
      <c r="F261" s="2"/>
      <c r="G261" s="135">
        <f>G262</f>
        <v>4542.6000000000004</v>
      </c>
      <c r="H261" s="150">
        <f>H262</f>
        <v>4256.4456899999996</v>
      </c>
      <c r="I261" s="159">
        <f t="shared" si="11"/>
        <v>93.700649187689862</v>
      </c>
      <c r="N261" s="31"/>
    </row>
    <row r="262" spans="1:14" ht="26" x14ac:dyDescent="0.35">
      <c r="A262" s="62">
        <v>253</v>
      </c>
      <c r="B262" s="7" t="s">
        <v>77</v>
      </c>
      <c r="C262" s="7">
        <v>901</v>
      </c>
      <c r="D262" s="3">
        <v>503</v>
      </c>
      <c r="E262" s="4" t="s">
        <v>470</v>
      </c>
      <c r="F262" s="4">
        <v>240</v>
      </c>
      <c r="G262" s="136">
        <v>4542.6000000000004</v>
      </c>
      <c r="H262" s="151">
        <v>4256.4456899999996</v>
      </c>
      <c r="I262" s="160">
        <f t="shared" si="11"/>
        <v>93.700649187689862</v>
      </c>
      <c r="N262" s="31"/>
    </row>
    <row r="263" spans="1:14" ht="39" x14ac:dyDescent="0.35">
      <c r="A263" s="62">
        <v>254</v>
      </c>
      <c r="B263" s="5" t="s">
        <v>546</v>
      </c>
      <c r="C263" s="5">
        <v>901</v>
      </c>
      <c r="D263" s="1">
        <v>503</v>
      </c>
      <c r="E263" s="2" t="s">
        <v>471</v>
      </c>
      <c r="F263" s="2"/>
      <c r="G263" s="135">
        <f>G264</f>
        <v>4821.3999999999996</v>
      </c>
      <c r="H263" s="150">
        <f>H264</f>
        <v>4655.3567199999998</v>
      </c>
      <c r="I263" s="159">
        <f t="shared" si="11"/>
        <v>96.556118969593896</v>
      </c>
      <c r="N263" s="31"/>
    </row>
    <row r="264" spans="1:14" ht="26" x14ac:dyDescent="0.35">
      <c r="A264" s="62">
        <v>255</v>
      </c>
      <c r="B264" s="7" t="s">
        <v>77</v>
      </c>
      <c r="C264" s="7">
        <v>901</v>
      </c>
      <c r="D264" s="3">
        <v>503</v>
      </c>
      <c r="E264" s="4" t="s">
        <v>471</v>
      </c>
      <c r="F264" s="4">
        <v>240</v>
      </c>
      <c r="G264" s="136">
        <v>4821.3999999999996</v>
      </c>
      <c r="H264" s="151">
        <v>4655.3567199999998</v>
      </c>
      <c r="I264" s="160">
        <f t="shared" si="11"/>
        <v>96.556118969593896</v>
      </c>
      <c r="N264" s="31"/>
    </row>
    <row r="265" spans="1:14" ht="26" x14ac:dyDescent="0.35">
      <c r="A265" s="62">
        <v>256</v>
      </c>
      <c r="B265" s="77" t="s">
        <v>801</v>
      </c>
      <c r="C265" s="5">
        <v>901</v>
      </c>
      <c r="D265" s="50">
        <v>503</v>
      </c>
      <c r="E265" s="2" t="s">
        <v>800</v>
      </c>
      <c r="F265" s="4"/>
      <c r="G265" s="135">
        <f>G266</f>
        <v>3000</v>
      </c>
      <c r="H265" s="150">
        <f>H266</f>
        <v>2998.8453100000002</v>
      </c>
      <c r="I265" s="159">
        <f t="shared" si="11"/>
        <v>99.961510333333337</v>
      </c>
      <c r="N265" s="31"/>
    </row>
    <row r="266" spans="1:14" ht="26" x14ac:dyDescent="0.35">
      <c r="A266" s="62">
        <v>257</v>
      </c>
      <c r="B266" s="83" t="s">
        <v>77</v>
      </c>
      <c r="C266" s="7">
        <v>901</v>
      </c>
      <c r="D266" s="51">
        <v>503</v>
      </c>
      <c r="E266" s="4" t="s">
        <v>800</v>
      </c>
      <c r="F266" s="4">
        <v>240</v>
      </c>
      <c r="G266" s="136">
        <v>3000</v>
      </c>
      <c r="H266" s="151">
        <v>2998.8453100000002</v>
      </c>
      <c r="I266" s="160">
        <f t="shared" si="11"/>
        <v>99.961510333333337</v>
      </c>
      <c r="N266" s="31"/>
    </row>
    <row r="267" spans="1:14" ht="15.5" x14ac:dyDescent="0.35">
      <c r="A267" s="62">
        <v>258</v>
      </c>
      <c r="B267" s="5" t="s">
        <v>156</v>
      </c>
      <c r="C267" s="5">
        <v>901</v>
      </c>
      <c r="D267" s="1">
        <v>503</v>
      </c>
      <c r="E267" s="2" t="s">
        <v>189</v>
      </c>
      <c r="F267" s="2"/>
      <c r="G267" s="135">
        <f>G272+G276+G268+G270+G274</f>
        <v>2631.5</v>
      </c>
      <c r="H267" s="150">
        <f>H272+H276+H268+H270+H274</f>
        <v>2395.4709400000002</v>
      </c>
      <c r="I267" s="159">
        <f t="shared" si="11"/>
        <v>91.030626638799177</v>
      </c>
      <c r="N267" s="31"/>
    </row>
    <row r="268" spans="1:14" ht="26" x14ac:dyDescent="0.35">
      <c r="A268" s="62">
        <v>259</v>
      </c>
      <c r="B268" s="77" t="s">
        <v>806</v>
      </c>
      <c r="C268" s="5">
        <v>901</v>
      </c>
      <c r="D268" s="50">
        <v>503</v>
      </c>
      <c r="E268" s="30" t="s">
        <v>699</v>
      </c>
      <c r="F268" s="2"/>
      <c r="G268" s="135">
        <f>G269</f>
        <v>243.3</v>
      </c>
      <c r="H268" s="150">
        <f>H269</f>
        <v>243.3</v>
      </c>
      <c r="I268" s="159">
        <f t="shared" si="11"/>
        <v>100</v>
      </c>
      <c r="N268" s="31"/>
    </row>
    <row r="269" spans="1:14" ht="26" x14ac:dyDescent="0.35">
      <c r="A269" s="62">
        <v>260</v>
      </c>
      <c r="B269" s="83" t="s">
        <v>77</v>
      </c>
      <c r="C269" s="7">
        <v>901</v>
      </c>
      <c r="D269" s="51">
        <v>503</v>
      </c>
      <c r="E269" s="48" t="s">
        <v>699</v>
      </c>
      <c r="F269" s="4">
        <v>240</v>
      </c>
      <c r="G269" s="136">
        <v>243.3</v>
      </c>
      <c r="H269" s="151">
        <v>243.3</v>
      </c>
      <c r="I269" s="160">
        <f t="shared" ref="I269:I332" si="13">H269/G269*100</f>
        <v>100</v>
      </c>
      <c r="N269" s="31"/>
    </row>
    <row r="270" spans="1:14" ht="26" x14ac:dyDescent="0.35">
      <c r="A270" s="62">
        <v>261</v>
      </c>
      <c r="B270" s="77" t="s">
        <v>807</v>
      </c>
      <c r="C270" s="5">
        <v>901</v>
      </c>
      <c r="D270" s="50">
        <v>503</v>
      </c>
      <c r="E270" s="30" t="s">
        <v>701</v>
      </c>
      <c r="F270" s="2"/>
      <c r="G270" s="135">
        <f>G271</f>
        <v>672.5</v>
      </c>
      <c r="H270" s="150">
        <f>H271</f>
        <v>672.5</v>
      </c>
      <c r="I270" s="159">
        <f t="shared" si="13"/>
        <v>100</v>
      </c>
      <c r="N270" s="31"/>
    </row>
    <row r="271" spans="1:14" ht="26" x14ac:dyDescent="0.35">
      <c r="A271" s="62">
        <v>262</v>
      </c>
      <c r="B271" s="83" t="s">
        <v>77</v>
      </c>
      <c r="C271" s="7">
        <v>901</v>
      </c>
      <c r="D271" s="51">
        <v>503</v>
      </c>
      <c r="E271" s="48" t="s">
        <v>701</v>
      </c>
      <c r="F271" s="4">
        <v>240</v>
      </c>
      <c r="G271" s="136">
        <v>672.5</v>
      </c>
      <c r="H271" s="151">
        <v>672.5</v>
      </c>
      <c r="I271" s="160">
        <f t="shared" si="13"/>
        <v>100</v>
      </c>
      <c r="N271" s="31"/>
    </row>
    <row r="272" spans="1:14" ht="39" x14ac:dyDescent="0.35">
      <c r="A272" s="62">
        <v>263</v>
      </c>
      <c r="B272" s="27" t="s">
        <v>653</v>
      </c>
      <c r="C272" s="5">
        <v>901</v>
      </c>
      <c r="D272" s="1">
        <v>503</v>
      </c>
      <c r="E272" s="30" t="s">
        <v>340</v>
      </c>
      <c r="F272" s="2"/>
      <c r="G272" s="135">
        <f>G273</f>
        <v>953</v>
      </c>
      <c r="H272" s="150">
        <f>H273</f>
        <v>716.97094000000004</v>
      </c>
      <c r="I272" s="159">
        <f t="shared" si="13"/>
        <v>75.233047219307451</v>
      </c>
      <c r="N272" s="31"/>
    </row>
    <row r="273" spans="1:14" ht="26" x14ac:dyDescent="0.35">
      <c r="A273" s="62">
        <v>264</v>
      </c>
      <c r="B273" s="7" t="s">
        <v>77</v>
      </c>
      <c r="C273" s="7">
        <v>901</v>
      </c>
      <c r="D273" s="3">
        <v>503</v>
      </c>
      <c r="E273" s="48" t="s">
        <v>340</v>
      </c>
      <c r="F273" s="4">
        <v>240</v>
      </c>
      <c r="G273" s="136">
        <f>958+55-60</f>
        <v>953</v>
      </c>
      <c r="H273" s="151">
        <v>716.97094000000004</v>
      </c>
      <c r="I273" s="160">
        <f t="shared" si="13"/>
        <v>75.233047219307451</v>
      </c>
      <c r="N273" s="31"/>
    </row>
    <row r="274" spans="1:14" ht="26" x14ac:dyDescent="0.35">
      <c r="A274" s="62">
        <v>265</v>
      </c>
      <c r="B274" s="84" t="s">
        <v>737</v>
      </c>
      <c r="C274" s="5">
        <v>901</v>
      </c>
      <c r="D274" s="50">
        <v>503</v>
      </c>
      <c r="E274" s="30" t="s">
        <v>732</v>
      </c>
      <c r="F274" s="2"/>
      <c r="G274" s="135">
        <f>G275</f>
        <v>373</v>
      </c>
      <c r="H274" s="150">
        <f>H275</f>
        <v>373</v>
      </c>
      <c r="I274" s="159">
        <f t="shared" si="13"/>
        <v>100</v>
      </c>
      <c r="N274" s="31"/>
    </row>
    <row r="275" spans="1:14" ht="26" x14ac:dyDescent="0.35">
      <c r="A275" s="62">
        <v>266</v>
      </c>
      <c r="B275" s="83" t="s">
        <v>77</v>
      </c>
      <c r="C275" s="7">
        <v>901</v>
      </c>
      <c r="D275" s="51">
        <v>503</v>
      </c>
      <c r="E275" s="48" t="s">
        <v>732</v>
      </c>
      <c r="F275" s="4" t="s">
        <v>78</v>
      </c>
      <c r="G275" s="136">
        <v>373</v>
      </c>
      <c r="H275" s="151">
        <v>373</v>
      </c>
      <c r="I275" s="160">
        <f t="shared" si="13"/>
        <v>100</v>
      </c>
      <c r="N275" s="31"/>
    </row>
    <row r="276" spans="1:14" ht="52.5" x14ac:dyDescent="0.35">
      <c r="A276" s="62">
        <v>267</v>
      </c>
      <c r="B276" s="141" t="s">
        <v>808</v>
      </c>
      <c r="C276" s="5">
        <v>901</v>
      </c>
      <c r="D276" s="50">
        <v>503</v>
      </c>
      <c r="E276" s="30" t="s">
        <v>703</v>
      </c>
      <c r="F276" s="4"/>
      <c r="G276" s="135">
        <f>G277</f>
        <v>389.7</v>
      </c>
      <c r="H276" s="150">
        <f>H277</f>
        <v>389.7</v>
      </c>
      <c r="I276" s="159">
        <f t="shared" si="13"/>
        <v>100</v>
      </c>
      <c r="N276" s="31"/>
    </row>
    <row r="277" spans="1:14" ht="26" x14ac:dyDescent="0.35">
      <c r="A277" s="62">
        <v>268</v>
      </c>
      <c r="B277" s="83" t="s">
        <v>77</v>
      </c>
      <c r="C277" s="7">
        <v>901</v>
      </c>
      <c r="D277" s="51">
        <v>503</v>
      </c>
      <c r="E277" s="48" t="s">
        <v>703</v>
      </c>
      <c r="F277" s="4" t="s">
        <v>78</v>
      </c>
      <c r="G277" s="136">
        <f>91+298.7</f>
        <v>389.7</v>
      </c>
      <c r="H277" s="151">
        <v>389.7</v>
      </c>
      <c r="I277" s="160">
        <f t="shared" si="13"/>
        <v>100</v>
      </c>
      <c r="N277" s="31"/>
    </row>
    <row r="278" spans="1:14" ht="15.5" x14ac:dyDescent="0.35">
      <c r="A278" s="62">
        <v>269</v>
      </c>
      <c r="B278" s="5" t="s">
        <v>17</v>
      </c>
      <c r="C278" s="5">
        <v>901</v>
      </c>
      <c r="D278" s="1">
        <v>505</v>
      </c>
      <c r="E278" s="2"/>
      <c r="F278" s="2"/>
      <c r="G278" s="135">
        <f>G279+G288</f>
        <v>17483.5</v>
      </c>
      <c r="H278" s="150">
        <f>H279+H288</f>
        <v>17446.683199999999</v>
      </c>
      <c r="I278" s="159">
        <f t="shared" si="13"/>
        <v>99.78941973861069</v>
      </c>
      <c r="N278" s="31"/>
    </row>
    <row r="279" spans="1:14" ht="39" x14ac:dyDescent="0.35">
      <c r="A279" s="62">
        <v>270</v>
      </c>
      <c r="B279" s="77" t="s">
        <v>594</v>
      </c>
      <c r="C279" s="5">
        <v>901</v>
      </c>
      <c r="D279" s="1">
        <v>505</v>
      </c>
      <c r="E279" s="2" t="s">
        <v>201</v>
      </c>
      <c r="F279" s="2"/>
      <c r="G279" s="135">
        <f>G284+G280</f>
        <v>14255.1</v>
      </c>
      <c r="H279" s="150">
        <f>H284+H280</f>
        <v>14239.22774</v>
      </c>
      <c r="I279" s="159">
        <f t="shared" si="13"/>
        <v>99.888655568884118</v>
      </c>
      <c r="N279" s="31"/>
    </row>
    <row r="280" spans="1:14" ht="39" x14ac:dyDescent="0.35">
      <c r="A280" s="62">
        <v>271</v>
      </c>
      <c r="B280" s="27" t="s">
        <v>318</v>
      </c>
      <c r="C280" s="5">
        <v>901</v>
      </c>
      <c r="D280" s="1">
        <v>505</v>
      </c>
      <c r="E280" s="2" t="s">
        <v>200</v>
      </c>
      <c r="F280" s="2"/>
      <c r="G280" s="135">
        <f>G281</f>
        <v>1000</v>
      </c>
      <c r="H280" s="150">
        <f>H281</f>
        <v>1000</v>
      </c>
      <c r="I280" s="159">
        <f t="shared" si="13"/>
        <v>100</v>
      </c>
      <c r="N280" s="31"/>
    </row>
    <row r="281" spans="1:14" ht="52" x14ac:dyDescent="0.35">
      <c r="A281" s="62">
        <v>272</v>
      </c>
      <c r="B281" s="5" t="s">
        <v>103</v>
      </c>
      <c r="C281" s="5">
        <v>901</v>
      </c>
      <c r="D281" s="1">
        <v>505</v>
      </c>
      <c r="E281" s="2" t="s">
        <v>199</v>
      </c>
      <c r="F281" s="2"/>
      <c r="G281" s="135">
        <f>G282+G283</f>
        <v>1000</v>
      </c>
      <c r="H281" s="150">
        <f>H282+H283</f>
        <v>1000</v>
      </c>
      <c r="I281" s="159">
        <f t="shared" si="13"/>
        <v>100</v>
      </c>
      <c r="N281" s="31"/>
    </row>
    <row r="282" spans="1:14" ht="15.5" x14ac:dyDescent="0.35">
      <c r="A282" s="62">
        <v>273</v>
      </c>
      <c r="B282" s="7" t="s">
        <v>45</v>
      </c>
      <c r="C282" s="7">
        <v>901</v>
      </c>
      <c r="D282" s="3">
        <v>505</v>
      </c>
      <c r="E282" s="4" t="s">
        <v>199</v>
      </c>
      <c r="F282" s="4" t="s">
        <v>44</v>
      </c>
      <c r="G282" s="139">
        <v>363.3</v>
      </c>
      <c r="H282" s="152">
        <v>363.31563</v>
      </c>
      <c r="I282" s="160">
        <f t="shared" si="13"/>
        <v>100.00430222956234</v>
      </c>
      <c r="N282" s="31"/>
    </row>
    <row r="283" spans="1:14" ht="26" x14ac:dyDescent="0.35">
      <c r="A283" s="62">
        <v>274</v>
      </c>
      <c r="B283" s="7" t="s">
        <v>77</v>
      </c>
      <c r="C283" s="7">
        <v>901</v>
      </c>
      <c r="D283" s="3">
        <v>505</v>
      </c>
      <c r="E283" s="4" t="s">
        <v>199</v>
      </c>
      <c r="F283" s="4" t="s">
        <v>78</v>
      </c>
      <c r="G283" s="139">
        <v>636.70000000000005</v>
      </c>
      <c r="H283" s="152">
        <v>636.68436999999994</v>
      </c>
      <c r="I283" s="160">
        <f t="shared" si="13"/>
        <v>99.997545154703928</v>
      </c>
      <c r="N283" s="31"/>
    </row>
    <row r="284" spans="1:14" ht="52" x14ac:dyDescent="0.35">
      <c r="A284" s="62">
        <v>275</v>
      </c>
      <c r="B284" s="77" t="s">
        <v>620</v>
      </c>
      <c r="C284" s="5">
        <v>901</v>
      </c>
      <c r="D284" s="50">
        <v>505</v>
      </c>
      <c r="E284" s="2" t="s">
        <v>481</v>
      </c>
      <c r="F284" s="2"/>
      <c r="G284" s="135">
        <f>G285</f>
        <v>13255.1</v>
      </c>
      <c r="H284" s="150">
        <f>H285</f>
        <v>13239.22774</v>
      </c>
      <c r="I284" s="159">
        <f t="shared" si="13"/>
        <v>99.8802554488461</v>
      </c>
      <c r="N284" s="31"/>
    </row>
    <row r="285" spans="1:14" ht="26" x14ac:dyDescent="0.35">
      <c r="A285" s="62">
        <v>276</v>
      </c>
      <c r="B285" s="77" t="s">
        <v>115</v>
      </c>
      <c r="C285" s="5">
        <v>901</v>
      </c>
      <c r="D285" s="50">
        <v>505</v>
      </c>
      <c r="E285" s="2" t="s">
        <v>621</v>
      </c>
      <c r="F285" s="2"/>
      <c r="G285" s="135">
        <f>G286+G287</f>
        <v>13255.1</v>
      </c>
      <c r="H285" s="150">
        <f>H286+H287</f>
        <v>13239.22774</v>
      </c>
      <c r="I285" s="159">
        <f t="shared" si="13"/>
        <v>99.8802554488461</v>
      </c>
      <c r="N285" s="31"/>
    </row>
    <row r="286" spans="1:14" ht="15.5" x14ac:dyDescent="0.35">
      <c r="A286" s="62">
        <v>277</v>
      </c>
      <c r="B286" s="83" t="s">
        <v>45</v>
      </c>
      <c r="C286" s="7">
        <v>901</v>
      </c>
      <c r="D286" s="51">
        <v>505</v>
      </c>
      <c r="E286" s="4" t="s">
        <v>621</v>
      </c>
      <c r="F286" s="4" t="s">
        <v>44</v>
      </c>
      <c r="G286" s="136">
        <v>13185.6</v>
      </c>
      <c r="H286" s="151">
        <v>13169.72774</v>
      </c>
      <c r="I286" s="160">
        <f t="shared" si="13"/>
        <v>99.87962428710108</v>
      </c>
      <c r="N286" s="31"/>
    </row>
    <row r="287" spans="1:14" ht="26" x14ac:dyDescent="0.35">
      <c r="A287" s="62">
        <v>278</v>
      </c>
      <c r="B287" s="83" t="s">
        <v>77</v>
      </c>
      <c r="C287" s="7">
        <v>901</v>
      </c>
      <c r="D287" s="51">
        <v>505</v>
      </c>
      <c r="E287" s="4" t="s">
        <v>621</v>
      </c>
      <c r="F287" s="4">
        <v>240</v>
      </c>
      <c r="G287" s="136">
        <f>25+44.5</f>
        <v>69.5</v>
      </c>
      <c r="H287" s="151">
        <v>69.5</v>
      </c>
      <c r="I287" s="160">
        <f t="shared" si="13"/>
        <v>100</v>
      </c>
      <c r="N287" s="31"/>
    </row>
    <row r="288" spans="1:14" ht="15.5" x14ac:dyDescent="0.35">
      <c r="A288" s="62">
        <v>279</v>
      </c>
      <c r="B288" s="93" t="s">
        <v>156</v>
      </c>
      <c r="C288" s="5">
        <v>901</v>
      </c>
      <c r="D288" s="91">
        <v>505</v>
      </c>
      <c r="E288" s="87" t="s">
        <v>189</v>
      </c>
      <c r="F288" s="87"/>
      <c r="G288" s="135">
        <f>G293+G289+G295</f>
        <v>3228.4</v>
      </c>
      <c r="H288" s="150">
        <f>H293+H289+H295</f>
        <v>3207.4554599999997</v>
      </c>
      <c r="I288" s="159">
        <f t="shared" si="13"/>
        <v>99.351240862346657</v>
      </c>
      <c r="N288" s="31"/>
    </row>
    <row r="289" spans="1:14" ht="26" x14ac:dyDescent="0.35">
      <c r="A289" s="62">
        <v>280</v>
      </c>
      <c r="B289" s="77" t="s">
        <v>364</v>
      </c>
      <c r="C289" s="5">
        <v>901</v>
      </c>
      <c r="D289" s="91">
        <v>505</v>
      </c>
      <c r="E289" s="2" t="s">
        <v>363</v>
      </c>
      <c r="F289" s="2"/>
      <c r="G289" s="135">
        <f>G290+G292+G291</f>
        <v>2668.4</v>
      </c>
      <c r="H289" s="150">
        <f>H290+H292+H291</f>
        <v>2668.3539999999998</v>
      </c>
      <c r="I289" s="159">
        <f t="shared" si="13"/>
        <v>99.998276120521652</v>
      </c>
      <c r="N289" s="31"/>
    </row>
    <row r="290" spans="1:14" ht="26" x14ac:dyDescent="0.35">
      <c r="A290" s="62">
        <v>281</v>
      </c>
      <c r="B290" s="83" t="s">
        <v>77</v>
      </c>
      <c r="C290" s="7">
        <v>901</v>
      </c>
      <c r="D290" s="92">
        <v>505</v>
      </c>
      <c r="E290" s="4" t="s">
        <v>363</v>
      </c>
      <c r="F290" s="4">
        <v>240</v>
      </c>
      <c r="G290" s="136">
        <v>2360</v>
      </c>
      <c r="H290" s="151">
        <v>2360</v>
      </c>
      <c r="I290" s="160">
        <f t="shared" si="13"/>
        <v>100</v>
      </c>
      <c r="N290" s="31"/>
    </row>
    <row r="291" spans="1:14" ht="15.5" x14ac:dyDescent="0.35">
      <c r="A291" s="62">
        <v>282</v>
      </c>
      <c r="B291" s="7" t="s">
        <v>54</v>
      </c>
      <c r="C291" s="7">
        <v>901</v>
      </c>
      <c r="D291" s="92">
        <v>505</v>
      </c>
      <c r="E291" s="4" t="s">
        <v>363</v>
      </c>
      <c r="F291" s="4" t="s">
        <v>53</v>
      </c>
      <c r="G291" s="136">
        <v>250</v>
      </c>
      <c r="H291" s="151">
        <v>250</v>
      </c>
      <c r="I291" s="160">
        <f t="shared" si="13"/>
        <v>100</v>
      </c>
      <c r="N291" s="31"/>
    </row>
    <row r="292" spans="1:14" ht="15.5" x14ac:dyDescent="0.35">
      <c r="A292" s="62">
        <v>283</v>
      </c>
      <c r="B292" s="83" t="s">
        <v>80</v>
      </c>
      <c r="C292" s="7">
        <v>901</v>
      </c>
      <c r="D292" s="92">
        <v>505</v>
      </c>
      <c r="E292" s="4" t="s">
        <v>363</v>
      </c>
      <c r="F292" s="4" t="s">
        <v>79</v>
      </c>
      <c r="G292" s="136">
        <v>58.4</v>
      </c>
      <c r="H292" s="151">
        <v>58.353999999999999</v>
      </c>
      <c r="I292" s="160">
        <f t="shared" si="13"/>
        <v>99.921232876712324</v>
      </c>
      <c r="N292" s="31"/>
    </row>
    <row r="293" spans="1:14" ht="26" x14ac:dyDescent="0.35">
      <c r="A293" s="62">
        <v>284</v>
      </c>
      <c r="B293" s="95" t="s">
        <v>445</v>
      </c>
      <c r="C293" s="5">
        <v>901</v>
      </c>
      <c r="D293" s="91">
        <v>505</v>
      </c>
      <c r="E293" s="89" t="s">
        <v>444</v>
      </c>
      <c r="F293" s="87"/>
      <c r="G293" s="135">
        <f>G294</f>
        <v>76</v>
      </c>
      <c r="H293" s="150">
        <f>H294</f>
        <v>55.101460000000003</v>
      </c>
      <c r="I293" s="159">
        <f t="shared" si="13"/>
        <v>72.501921052631573</v>
      </c>
      <c r="N293" s="31"/>
    </row>
    <row r="294" spans="1:14" ht="26" x14ac:dyDescent="0.35">
      <c r="A294" s="62">
        <v>285</v>
      </c>
      <c r="B294" s="94" t="s">
        <v>77</v>
      </c>
      <c r="C294" s="7">
        <v>901</v>
      </c>
      <c r="D294" s="92">
        <v>505</v>
      </c>
      <c r="E294" s="90" t="s">
        <v>444</v>
      </c>
      <c r="F294" s="88">
        <v>240</v>
      </c>
      <c r="G294" s="136">
        <v>76</v>
      </c>
      <c r="H294" s="151">
        <v>55.101460000000003</v>
      </c>
      <c r="I294" s="160">
        <f t="shared" si="13"/>
        <v>72.501921052631573</v>
      </c>
      <c r="N294" s="31"/>
    </row>
    <row r="295" spans="1:14" ht="52" x14ac:dyDescent="0.35">
      <c r="A295" s="62">
        <v>286</v>
      </c>
      <c r="B295" s="84" t="s">
        <v>734</v>
      </c>
      <c r="C295" s="5">
        <v>901</v>
      </c>
      <c r="D295" s="79">
        <v>505</v>
      </c>
      <c r="E295" s="137" t="s">
        <v>729</v>
      </c>
      <c r="F295" s="2"/>
      <c r="G295" s="135">
        <f>G296</f>
        <v>484</v>
      </c>
      <c r="H295" s="150">
        <f>H296</f>
        <v>484</v>
      </c>
      <c r="I295" s="159">
        <f t="shared" si="13"/>
        <v>100</v>
      </c>
      <c r="N295" s="31"/>
    </row>
    <row r="296" spans="1:14" ht="15.5" x14ac:dyDescent="0.35">
      <c r="A296" s="62">
        <v>287</v>
      </c>
      <c r="B296" s="83" t="s">
        <v>45</v>
      </c>
      <c r="C296" s="7">
        <v>901</v>
      </c>
      <c r="D296" s="80">
        <v>505</v>
      </c>
      <c r="E296" s="138" t="s">
        <v>729</v>
      </c>
      <c r="F296" s="4" t="s">
        <v>44</v>
      </c>
      <c r="G296" s="139">
        <v>484</v>
      </c>
      <c r="H296" s="152">
        <v>484</v>
      </c>
      <c r="I296" s="160">
        <f t="shared" si="13"/>
        <v>100</v>
      </c>
      <c r="N296" s="31"/>
    </row>
    <row r="297" spans="1:14" ht="15.5" x14ac:dyDescent="0.35">
      <c r="A297" s="62">
        <v>288</v>
      </c>
      <c r="B297" s="23" t="s">
        <v>18</v>
      </c>
      <c r="C297" s="5">
        <v>901</v>
      </c>
      <c r="D297" s="1">
        <v>600</v>
      </c>
      <c r="E297" s="2"/>
      <c r="F297" s="2"/>
      <c r="G297" s="135">
        <f>G298+G303</f>
        <v>1390.1</v>
      </c>
      <c r="H297" s="150">
        <f>H298+H303</f>
        <v>1383.7275200000001</v>
      </c>
      <c r="I297" s="159">
        <f t="shared" si="13"/>
        <v>99.541581181210006</v>
      </c>
      <c r="N297" s="31"/>
    </row>
    <row r="298" spans="1:14" ht="26" x14ac:dyDescent="0.35">
      <c r="A298" s="62">
        <v>289</v>
      </c>
      <c r="B298" s="5" t="s">
        <v>75</v>
      </c>
      <c r="C298" s="5">
        <v>901</v>
      </c>
      <c r="D298" s="1">
        <v>603</v>
      </c>
      <c r="E298" s="2"/>
      <c r="F298" s="2"/>
      <c r="G298" s="135">
        <f t="shared" ref="G298:H301" si="14">G299</f>
        <v>1168.0999999999999</v>
      </c>
      <c r="H298" s="150">
        <f t="shared" si="14"/>
        <v>1168.01052</v>
      </c>
      <c r="I298" s="159">
        <f t="shared" si="13"/>
        <v>99.992339696943759</v>
      </c>
      <c r="N298" s="31"/>
    </row>
    <row r="299" spans="1:14" ht="39" x14ac:dyDescent="0.35">
      <c r="A299" s="62">
        <v>290</v>
      </c>
      <c r="B299" s="27" t="s">
        <v>745</v>
      </c>
      <c r="C299" s="5">
        <v>901</v>
      </c>
      <c r="D299" s="1">
        <v>603</v>
      </c>
      <c r="E299" s="30" t="s">
        <v>232</v>
      </c>
      <c r="F299" s="2"/>
      <c r="G299" s="135">
        <f t="shared" si="14"/>
        <v>1168.0999999999999</v>
      </c>
      <c r="H299" s="150">
        <f t="shared" si="14"/>
        <v>1168.01052</v>
      </c>
      <c r="I299" s="159">
        <f t="shared" si="13"/>
        <v>99.992339696943759</v>
      </c>
      <c r="N299" s="31"/>
    </row>
    <row r="300" spans="1:14" ht="26" x14ac:dyDescent="0.35">
      <c r="A300" s="62">
        <v>291</v>
      </c>
      <c r="B300" s="84" t="s">
        <v>430</v>
      </c>
      <c r="C300" s="5">
        <v>901</v>
      </c>
      <c r="D300" s="1">
        <v>603</v>
      </c>
      <c r="E300" s="2" t="s">
        <v>429</v>
      </c>
      <c r="F300" s="2"/>
      <c r="G300" s="135">
        <f t="shared" si="14"/>
        <v>1168.0999999999999</v>
      </c>
      <c r="H300" s="150">
        <f t="shared" si="14"/>
        <v>1168.01052</v>
      </c>
      <c r="I300" s="159">
        <f t="shared" si="13"/>
        <v>99.992339696943759</v>
      </c>
      <c r="N300" s="31"/>
    </row>
    <row r="301" spans="1:14" ht="15.5" x14ac:dyDescent="0.35">
      <c r="A301" s="62">
        <v>292</v>
      </c>
      <c r="B301" s="27" t="s">
        <v>116</v>
      </c>
      <c r="C301" s="5">
        <v>901</v>
      </c>
      <c r="D301" s="50">
        <v>603</v>
      </c>
      <c r="E301" s="30" t="s">
        <v>388</v>
      </c>
      <c r="F301" s="2"/>
      <c r="G301" s="135">
        <f t="shared" si="14"/>
        <v>1168.0999999999999</v>
      </c>
      <c r="H301" s="150">
        <f t="shared" si="14"/>
        <v>1168.01052</v>
      </c>
      <c r="I301" s="159">
        <f t="shared" si="13"/>
        <v>99.992339696943759</v>
      </c>
      <c r="N301" s="31"/>
    </row>
    <row r="302" spans="1:14" ht="26" x14ac:dyDescent="0.35">
      <c r="A302" s="62">
        <v>293</v>
      </c>
      <c r="B302" s="83" t="s">
        <v>77</v>
      </c>
      <c r="C302" s="7">
        <v>901</v>
      </c>
      <c r="D302" s="51">
        <v>603</v>
      </c>
      <c r="E302" s="48" t="s">
        <v>388</v>
      </c>
      <c r="F302" s="4" t="s">
        <v>78</v>
      </c>
      <c r="G302" s="136">
        <v>1168.0999999999999</v>
      </c>
      <c r="H302" s="151">
        <v>1168.01052</v>
      </c>
      <c r="I302" s="160">
        <f t="shared" si="13"/>
        <v>99.992339696943759</v>
      </c>
      <c r="N302" s="31"/>
    </row>
    <row r="303" spans="1:14" ht="15.5" x14ac:dyDescent="0.35">
      <c r="A303" s="62">
        <v>294</v>
      </c>
      <c r="B303" s="77" t="s">
        <v>442</v>
      </c>
      <c r="C303" s="5">
        <v>901</v>
      </c>
      <c r="D303" s="50">
        <v>605</v>
      </c>
      <c r="E303" s="48"/>
      <c r="F303" s="4"/>
      <c r="G303" s="135">
        <f>G304</f>
        <v>222</v>
      </c>
      <c r="H303" s="150">
        <f>H304</f>
        <v>215.71700000000001</v>
      </c>
      <c r="I303" s="159">
        <f t="shared" si="13"/>
        <v>97.169819819819821</v>
      </c>
      <c r="N303" s="31"/>
    </row>
    <row r="304" spans="1:14" ht="39" x14ac:dyDescent="0.35">
      <c r="A304" s="62">
        <v>295</v>
      </c>
      <c r="B304" s="27" t="s">
        <v>745</v>
      </c>
      <c r="C304" s="5">
        <v>901</v>
      </c>
      <c r="D304" s="1">
        <v>605</v>
      </c>
      <c r="E304" s="30" t="s">
        <v>232</v>
      </c>
      <c r="F304" s="4"/>
      <c r="G304" s="135">
        <f>G305</f>
        <v>222</v>
      </c>
      <c r="H304" s="150">
        <f>H305</f>
        <v>215.71700000000001</v>
      </c>
      <c r="I304" s="159">
        <f t="shared" si="13"/>
        <v>97.169819819819821</v>
      </c>
      <c r="N304" s="31"/>
    </row>
    <row r="305" spans="1:14" ht="26" x14ac:dyDescent="0.35">
      <c r="A305" s="62">
        <v>296</v>
      </c>
      <c r="B305" s="84" t="s">
        <v>430</v>
      </c>
      <c r="C305" s="5">
        <v>901</v>
      </c>
      <c r="D305" s="1">
        <v>605</v>
      </c>
      <c r="E305" s="2" t="s">
        <v>429</v>
      </c>
      <c r="F305" s="4"/>
      <c r="G305" s="135">
        <f>G306+G308+G310</f>
        <v>222</v>
      </c>
      <c r="H305" s="150">
        <f>H306+H308+H310</f>
        <v>215.71700000000001</v>
      </c>
      <c r="I305" s="159">
        <f t="shared" si="13"/>
        <v>97.169819819819821</v>
      </c>
      <c r="N305" s="31"/>
    </row>
    <row r="306" spans="1:14" ht="26" x14ac:dyDescent="0.35">
      <c r="A306" s="62">
        <v>297</v>
      </c>
      <c r="B306" s="27" t="s">
        <v>382</v>
      </c>
      <c r="C306" s="5">
        <v>901</v>
      </c>
      <c r="D306" s="50">
        <v>605</v>
      </c>
      <c r="E306" s="30" t="s">
        <v>381</v>
      </c>
      <c r="F306" s="2"/>
      <c r="G306" s="135">
        <f>G307</f>
        <v>157</v>
      </c>
      <c r="H306" s="150">
        <f>H307</f>
        <v>156.98500000000001</v>
      </c>
      <c r="I306" s="159">
        <f t="shared" si="13"/>
        <v>99.990445859872622</v>
      </c>
      <c r="N306" s="31"/>
    </row>
    <row r="307" spans="1:14" ht="26" x14ac:dyDescent="0.35">
      <c r="A307" s="62">
        <v>298</v>
      </c>
      <c r="B307" s="7" t="s">
        <v>77</v>
      </c>
      <c r="C307" s="7">
        <v>901</v>
      </c>
      <c r="D307" s="51">
        <v>605</v>
      </c>
      <c r="E307" s="48" t="s">
        <v>381</v>
      </c>
      <c r="F307" s="4" t="s">
        <v>78</v>
      </c>
      <c r="G307" s="136">
        <v>157</v>
      </c>
      <c r="H307" s="151">
        <v>156.98500000000001</v>
      </c>
      <c r="I307" s="160">
        <f t="shared" si="13"/>
        <v>99.990445859872622</v>
      </c>
      <c r="N307" s="31"/>
    </row>
    <row r="308" spans="1:14" ht="15.5" x14ac:dyDescent="0.35">
      <c r="A308" s="62">
        <v>299</v>
      </c>
      <c r="B308" s="5" t="s">
        <v>384</v>
      </c>
      <c r="C308" s="5">
        <v>901</v>
      </c>
      <c r="D308" s="50">
        <v>605</v>
      </c>
      <c r="E308" s="30" t="s">
        <v>433</v>
      </c>
      <c r="F308" s="4"/>
      <c r="G308" s="135">
        <f>G309</f>
        <v>5</v>
      </c>
      <c r="H308" s="150">
        <f>H309</f>
        <v>4.3440000000000003</v>
      </c>
      <c r="I308" s="159">
        <f t="shared" si="13"/>
        <v>86.88</v>
      </c>
      <c r="N308" s="31"/>
    </row>
    <row r="309" spans="1:14" ht="26" x14ac:dyDescent="0.35">
      <c r="A309" s="62">
        <v>300</v>
      </c>
      <c r="B309" s="7" t="s">
        <v>77</v>
      </c>
      <c r="C309" s="7">
        <v>901</v>
      </c>
      <c r="D309" s="51">
        <v>605</v>
      </c>
      <c r="E309" s="48" t="s">
        <v>433</v>
      </c>
      <c r="F309" s="4" t="s">
        <v>78</v>
      </c>
      <c r="G309" s="136">
        <v>5</v>
      </c>
      <c r="H309" s="151">
        <v>4.3440000000000003</v>
      </c>
      <c r="I309" s="160">
        <f t="shared" si="13"/>
        <v>86.88</v>
      </c>
      <c r="N309" s="31"/>
    </row>
    <row r="310" spans="1:14" ht="15.5" x14ac:dyDescent="0.35">
      <c r="A310" s="62">
        <v>301</v>
      </c>
      <c r="B310" s="5" t="s">
        <v>386</v>
      </c>
      <c r="C310" s="5">
        <v>901</v>
      </c>
      <c r="D310" s="50">
        <v>605</v>
      </c>
      <c r="E310" s="30" t="s">
        <v>383</v>
      </c>
      <c r="F310" s="4"/>
      <c r="G310" s="135">
        <f>G311</f>
        <v>60</v>
      </c>
      <c r="H310" s="150">
        <f>H311</f>
        <v>54.387999999999998</v>
      </c>
      <c r="I310" s="159">
        <f t="shared" si="13"/>
        <v>90.646666666666661</v>
      </c>
      <c r="N310" s="31"/>
    </row>
    <row r="311" spans="1:14" ht="26" x14ac:dyDescent="0.35">
      <c r="A311" s="62">
        <v>302</v>
      </c>
      <c r="B311" s="7" t="s">
        <v>77</v>
      </c>
      <c r="C311" s="7">
        <v>901</v>
      </c>
      <c r="D311" s="51">
        <v>605</v>
      </c>
      <c r="E311" s="48" t="s">
        <v>383</v>
      </c>
      <c r="F311" s="4" t="s">
        <v>78</v>
      </c>
      <c r="G311" s="136">
        <v>60</v>
      </c>
      <c r="H311" s="151">
        <v>54.387999999999998</v>
      </c>
      <c r="I311" s="160">
        <f t="shared" si="13"/>
        <v>90.646666666666661</v>
      </c>
      <c r="N311" s="31"/>
    </row>
    <row r="312" spans="1:14" ht="15.5" x14ac:dyDescent="0.35">
      <c r="A312" s="62">
        <v>303</v>
      </c>
      <c r="B312" s="82" t="s">
        <v>40</v>
      </c>
      <c r="C312" s="5">
        <v>901</v>
      </c>
      <c r="D312" s="50">
        <v>800</v>
      </c>
      <c r="E312" s="2"/>
      <c r="F312" s="4"/>
      <c r="G312" s="135">
        <f>G313</f>
        <v>900</v>
      </c>
      <c r="H312" s="150">
        <f>H313</f>
        <v>886.65891999999997</v>
      </c>
      <c r="I312" s="159">
        <f t="shared" si="13"/>
        <v>98.517657777777785</v>
      </c>
      <c r="N312" s="31"/>
    </row>
    <row r="313" spans="1:14" ht="15.5" x14ac:dyDescent="0.35">
      <c r="A313" s="62">
        <v>304</v>
      </c>
      <c r="B313" s="77" t="s">
        <v>23</v>
      </c>
      <c r="C313" s="5">
        <v>901</v>
      </c>
      <c r="D313" s="50">
        <v>801</v>
      </c>
      <c r="E313" s="2"/>
      <c r="F313" s="4"/>
      <c r="G313" s="135">
        <f>G314+G318</f>
        <v>900</v>
      </c>
      <c r="H313" s="150">
        <f>H314+H318</f>
        <v>886.65891999999997</v>
      </c>
      <c r="I313" s="159">
        <f t="shared" si="13"/>
        <v>98.517657777777785</v>
      </c>
      <c r="N313" s="31"/>
    </row>
    <row r="314" spans="1:14" ht="26" x14ac:dyDescent="0.35">
      <c r="A314" s="62">
        <v>305</v>
      </c>
      <c r="B314" s="84" t="s">
        <v>596</v>
      </c>
      <c r="C314" s="5">
        <v>901</v>
      </c>
      <c r="D314" s="50">
        <v>801</v>
      </c>
      <c r="E314" s="2" t="s">
        <v>209</v>
      </c>
      <c r="F314" s="4"/>
      <c r="G314" s="135">
        <f t="shared" ref="G314:H316" si="15">G315</f>
        <v>700</v>
      </c>
      <c r="H314" s="150">
        <f t="shared" si="15"/>
        <v>686.65891999999997</v>
      </c>
      <c r="I314" s="159">
        <f t="shared" si="13"/>
        <v>98.094131428571416</v>
      </c>
      <c r="N314" s="31"/>
    </row>
    <row r="315" spans="1:14" ht="15.5" x14ac:dyDescent="0.35">
      <c r="A315" s="62">
        <v>306</v>
      </c>
      <c r="B315" s="84" t="s">
        <v>105</v>
      </c>
      <c r="C315" s="5">
        <v>901</v>
      </c>
      <c r="D315" s="50">
        <v>801</v>
      </c>
      <c r="E315" s="10" t="s">
        <v>208</v>
      </c>
      <c r="F315" s="4"/>
      <c r="G315" s="135">
        <f t="shared" si="15"/>
        <v>700</v>
      </c>
      <c r="H315" s="150">
        <f t="shared" si="15"/>
        <v>686.65891999999997</v>
      </c>
      <c r="I315" s="159">
        <f t="shared" si="13"/>
        <v>98.094131428571416</v>
      </c>
      <c r="N315" s="31"/>
    </row>
    <row r="316" spans="1:14" ht="15.5" x14ac:dyDescent="0.35">
      <c r="A316" s="62">
        <v>307</v>
      </c>
      <c r="B316" s="77" t="s">
        <v>38</v>
      </c>
      <c r="C316" s="5">
        <v>901</v>
      </c>
      <c r="D316" s="50">
        <v>801</v>
      </c>
      <c r="E316" s="2" t="s">
        <v>642</v>
      </c>
      <c r="F316" s="2"/>
      <c r="G316" s="135">
        <f t="shared" si="15"/>
        <v>700</v>
      </c>
      <c r="H316" s="150">
        <f t="shared" si="15"/>
        <v>686.65891999999997</v>
      </c>
      <c r="I316" s="159">
        <f t="shared" si="13"/>
        <v>98.094131428571416</v>
      </c>
      <c r="N316" s="31"/>
    </row>
    <row r="317" spans="1:14" ht="26" x14ac:dyDescent="0.35">
      <c r="A317" s="62">
        <v>308</v>
      </c>
      <c r="B317" s="83" t="s">
        <v>77</v>
      </c>
      <c r="C317" s="7">
        <v>901</v>
      </c>
      <c r="D317" s="51">
        <v>801</v>
      </c>
      <c r="E317" s="4" t="s">
        <v>642</v>
      </c>
      <c r="F317" s="4" t="s">
        <v>78</v>
      </c>
      <c r="G317" s="136">
        <v>700</v>
      </c>
      <c r="H317" s="151">
        <v>686.65891999999997</v>
      </c>
      <c r="I317" s="160">
        <f t="shared" si="13"/>
        <v>98.094131428571416</v>
      </c>
      <c r="N317" s="31"/>
    </row>
    <row r="318" spans="1:14" ht="15.5" x14ac:dyDescent="0.35">
      <c r="A318" s="62">
        <v>309</v>
      </c>
      <c r="B318" s="77" t="s">
        <v>156</v>
      </c>
      <c r="C318" s="5">
        <v>901</v>
      </c>
      <c r="D318" s="80">
        <v>801</v>
      </c>
      <c r="E318" s="2" t="s">
        <v>189</v>
      </c>
      <c r="F318" s="2"/>
      <c r="G318" s="135">
        <f>G319</f>
        <v>200</v>
      </c>
      <c r="H318" s="150">
        <f>H319</f>
        <v>200</v>
      </c>
      <c r="I318" s="159">
        <f t="shared" si="13"/>
        <v>100</v>
      </c>
      <c r="N318" s="31"/>
    </row>
    <row r="319" spans="1:14" ht="26" x14ac:dyDescent="0.35">
      <c r="A319" s="62">
        <v>310</v>
      </c>
      <c r="B319" s="77" t="s">
        <v>712</v>
      </c>
      <c r="C319" s="5">
        <v>901</v>
      </c>
      <c r="D319" s="79">
        <v>801</v>
      </c>
      <c r="E319" s="10" t="s">
        <v>849</v>
      </c>
      <c r="F319" s="4"/>
      <c r="G319" s="135">
        <f>G320</f>
        <v>200</v>
      </c>
      <c r="H319" s="150">
        <f>H320</f>
        <v>200</v>
      </c>
      <c r="I319" s="159">
        <f t="shared" si="13"/>
        <v>100</v>
      </c>
      <c r="N319" s="31"/>
    </row>
    <row r="320" spans="1:14" ht="26" x14ac:dyDescent="0.35">
      <c r="A320" s="62">
        <v>311</v>
      </c>
      <c r="B320" s="83" t="s">
        <v>77</v>
      </c>
      <c r="C320" s="7">
        <v>901</v>
      </c>
      <c r="D320" s="80">
        <v>801</v>
      </c>
      <c r="E320" s="12" t="s">
        <v>849</v>
      </c>
      <c r="F320" s="4" t="s">
        <v>78</v>
      </c>
      <c r="G320" s="136">
        <v>200</v>
      </c>
      <c r="H320" s="151">
        <v>200</v>
      </c>
      <c r="I320" s="160">
        <f t="shared" si="13"/>
        <v>100</v>
      </c>
      <c r="N320" s="31"/>
    </row>
    <row r="321" spans="1:14" ht="15.5" x14ac:dyDescent="0.35">
      <c r="A321" s="62">
        <v>312</v>
      </c>
      <c r="B321" s="23" t="s">
        <v>24</v>
      </c>
      <c r="C321" s="5">
        <v>901</v>
      </c>
      <c r="D321" s="1">
        <v>1000</v>
      </c>
      <c r="E321" s="2"/>
      <c r="F321" s="2"/>
      <c r="G321" s="135">
        <f>G322+G327+G370+G360</f>
        <v>163100.00000000003</v>
      </c>
      <c r="H321" s="150">
        <f>H322+H327+H370+H360</f>
        <v>160374.80583999999</v>
      </c>
      <c r="I321" s="159">
        <f t="shared" si="13"/>
        <v>98.329126817903102</v>
      </c>
      <c r="N321" s="31"/>
    </row>
    <row r="322" spans="1:14" ht="15.5" x14ac:dyDescent="0.35">
      <c r="A322" s="62">
        <v>313</v>
      </c>
      <c r="B322" s="5" t="s">
        <v>29</v>
      </c>
      <c r="C322" s="5">
        <v>901</v>
      </c>
      <c r="D322" s="1">
        <v>1001</v>
      </c>
      <c r="E322" s="2"/>
      <c r="F322" s="2"/>
      <c r="G322" s="135">
        <f t="shared" ref="G322:H325" si="16">G323</f>
        <v>20578.599999999999</v>
      </c>
      <c r="H322" s="150">
        <f t="shared" si="16"/>
        <v>20578.49265</v>
      </c>
      <c r="I322" s="159">
        <f t="shared" si="13"/>
        <v>99.999478341578154</v>
      </c>
      <c r="N322" s="31"/>
    </row>
    <row r="323" spans="1:14" ht="26" x14ac:dyDescent="0.35">
      <c r="A323" s="62">
        <v>314</v>
      </c>
      <c r="B323" s="84" t="s">
        <v>743</v>
      </c>
      <c r="C323" s="5">
        <v>901</v>
      </c>
      <c r="D323" s="1">
        <v>1001</v>
      </c>
      <c r="E323" s="2" t="s">
        <v>195</v>
      </c>
      <c r="F323" s="2"/>
      <c r="G323" s="135">
        <f t="shared" si="16"/>
        <v>20578.599999999999</v>
      </c>
      <c r="H323" s="150">
        <f t="shared" si="16"/>
        <v>20578.49265</v>
      </c>
      <c r="I323" s="159">
        <f t="shared" si="13"/>
        <v>99.999478341578154</v>
      </c>
      <c r="N323" s="31"/>
    </row>
    <row r="324" spans="1:14" ht="26" x14ac:dyDescent="0.35">
      <c r="A324" s="62">
        <v>315</v>
      </c>
      <c r="B324" s="27" t="s">
        <v>157</v>
      </c>
      <c r="C324" s="5">
        <v>901</v>
      </c>
      <c r="D324" s="1">
        <v>1001</v>
      </c>
      <c r="E324" s="2" t="s">
        <v>303</v>
      </c>
      <c r="F324" s="2"/>
      <c r="G324" s="135">
        <f t="shared" si="16"/>
        <v>20578.599999999999</v>
      </c>
      <c r="H324" s="150">
        <f t="shared" si="16"/>
        <v>20578.49265</v>
      </c>
      <c r="I324" s="159">
        <f t="shared" si="13"/>
        <v>99.999478341578154</v>
      </c>
      <c r="N324" s="31"/>
    </row>
    <row r="325" spans="1:14" ht="52" x14ac:dyDescent="0.35">
      <c r="A325" s="62">
        <v>316</v>
      </c>
      <c r="B325" s="5" t="s">
        <v>158</v>
      </c>
      <c r="C325" s="5">
        <v>901</v>
      </c>
      <c r="D325" s="1">
        <v>1001</v>
      </c>
      <c r="E325" s="2" t="s">
        <v>304</v>
      </c>
      <c r="F325" s="2"/>
      <c r="G325" s="135">
        <f t="shared" si="16"/>
        <v>20578.599999999999</v>
      </c>
      <c r="H325" s="150">
        <f t="shared" si="16"/>
        <v>20578.49265</v>
      </c>
      <c r="I325" s="159">
        <f t="shared" si="13"/>
        <v>99.999478341578154</v>
      </c>
      <c r="N325" s="31"/>
    </row>
    <row r="326" spans="1:14" ht="26" x14ac:dyDescent="0.35">
      <c r="A326" s="62">
        <v>317</v>
      </c>
      <c r="B326" s="7" t="s">
        <v>49</v>
      </c>
      <c r="C326" s="7">
        <v>901</v>
      </c>
      <c r="D326" s="3">
        <v>1001</v>
      </c>
      <c r="E326" s="4" t="s">
        <v>304</v>
      </c>
      <c r="F326" s="12" t="s">
        <v>48</v>
      </c>
      <c r="G326" s="136">
        <f>18600+1978.6</f>
        <v>20578.599999999999</v>
      </c>
      <c r="H326" s="151">
        <v>20578.49265</v>
      </c>
      <c r="I326" s="160">
        <f t="shared" si="13"/>
        <v>99.999478341578154</v>
      </c>
      <c r="N326" s="31"/>
    </row>
    <row r="327" spans="1:14" ht="15.5" x14ac:dyDescent="0.35">
      <c r="A327" s="62">
        <v>318</v>
      </c>
      <c r="B327" s="5" t="s">
        <v>26</v>
      </c>
      <c r="C327" s="5">
        <v>901</v>
      </c>
      <c r="D327" s="1">
        <v>1003</v>
      </c>
      <c r="E327" s="2"/>
      <c r="F327" s="2"/>
      <c r="G327" s="135">
        <f>G328+G355+G347</f>
        <v>130690.80000000002</v>
      </c>
      <c r="H327" s="150">
        <f>H328+H355+H347</f>
        <v>129377.97461</v>
      </c>
      <c r="I327" s="159">
        <f t="shared" si="13"/>
        <v>98.995472221457049</v>
      </c>
      <c r="N327" s="31"/>
    </row>
    <row r="328" spans="1:14" ht="26" x14ac:dyDescent="0.35">
      <c r="A328" s="62">
        <v>319</v>
      </c>
      <c r="B328" s="84" t="s">
        <v>743</v>
      </c>
      <c r="C328" s="5">
        <v>901</v>
      </c>
      <c r="D328" s="1">
        <v>1003</v>
      </c>
      <c r="E328" s="2" t="s">
        <v>195</v>
      </c>
      <c r="F328" s="2"/>
      <c r="G328" s="135">
        <f>G329</f>
        <v>125966.00000000001</v>
      </c>
      <c r="H328" s="150">
        <f>H329</f>
        <v>124689.72945</v>
      </c>
      <c r="I328" s="159">
        <f t="shared" si="13"/>
        <v>98.986813465538305</v>
      </c>
      <c r="N328" s="31"/>
    </row>
    <row r="329" spans="1:14" ht="39" x14ac:dyDescent="0.35">
      <c r="A329" s="62">
        <v>320</v>
      </c>
      <c r="B329" s="27" t="s">
        <v>166</v>
      </c>
      <c r="C329" s="5">
        <v>901</v>
      </c>
      <c r="D329" s="1">
        <v>1003</v>
      </c>
      <c r="E329" s="2" t="s">
        <v>194</v>
      </c>
      <c r="F329" s="2"/>
      <c r="G329" s="135">
        <f>G330+G333+G336+G341+G343+G345+G339</f>
        <v>125966.00000000001</v>
      </c>
      <c r="H329" s="150">
        <f>H330+H333+H336+H341+H343+H345+H339</f>
        <v>124689.72945</v>
      </c>
      <c r="I329" s="159">
        <f t="shared" si="13"/>
        <v>98.986813465538305</v>
      </c>
      <c r="N329" s="31"/>
    </row>
    <row r="330" spans="1:14" ht="39" x14ac:dyDescent="0.35">
      <c r="A330" s="62">
        <v>321</v>
      </c>
      <c r="B330" s="77" t="s">
        <v>541</v>
      </c>
      <c r="C330" s="5">
        <v>901</v>
      </c>
      <c r="D330" s="1">
        <v>1003</v>
      </c>
      <c r="E330" s="10" t="s">
        <v>193</v>
      </c>
      <c r="F330" s="2"/>
      <c r="G330" s="135">
        <f>G332+G331</f>
        <v>10640.6</v>
      </c>
      <c r="H330" s="150">
        <f>H332+H331</f>
        <v>10501.270140000001</v>
      </c>
      <c r="I330" s="159">
        <f t="shared" si="13"/>
        <v>98.690582673909361</v>
      </c>
      <c r="N330" s="31"/>
    </row>
    <row r="331" spans="1:14" ht="26" x14ac:dyDescent="0.35">
      <c r="A331" s="62">
        <v>322</v>
      </c>
      <c r="B331" s="7" t="s">
        <v>77</v>
      </c>
      <c r="C331" s="7">
        <v>901</v>
      </c>
      <c r="D331" s="3">
        <v>1003</v>
      </c>
      <c r="E331" s="4" t="s">
        <v>193</v>
      </c>
      <c r="F331" s="4" t="s">
        <v>78</v>
      </c>
      <c r="G331" s="139">
        <v>190</v>
      </c>
      <c r="H331" s="152">
        <v>113.3528</v>
      </c>
      <c r="I331" s="160">
        <f t="shared" si="13"/>
        <v>59.659368421052626</v>
      </c>
      <c r="N331" s="31"/>
    </row>
    <row r="332" spans="1:14" ht="26" x14ac:dyDescent="0.35">
      <c r="A332" s="62">
        <v>323</v>
      </c>
      <c r="B332" s="7" t="s">
        <v>49</v>
      </c>
      <c r="C332" s="7">
        <v>901</v>
      </c>
      <c r="D332" s="3">
        <v>1003</v>
      </c>
      <c r="E332" s="4" t="s">
        <v>193</v>
      </c>
      <c r="F332" s="4" t="s">
        <v>48</v>
      </c>
      <c r="G332" s="139">
        <v>10450.6</v>
      </c>
      <c r="H332" s="152">
        <v>10387.91734</v>
      </c>
      <c r="I332" s="160">
        <f t="shared" si="13"/>
        <v>99.400200371270543</v>
      </c>
      <c r="N332" s="31"/>
    </row>
    <row r="333" spans="1:14" ht="52" x14ac:dyDescent="0.35">
      <c r="A333" s="62">
        <v>324</v>
      </c>
      <c r="B333" s="77" t="s">
        <v>542</v>
      </c>
      <c r="C333" s="5">
        <v>901</v>
      </c>
      <c r="D333" s="1">
        <v>1003</v>
      </c>
      <c r="E333" s="2" t="s">
        <v>196</v>
      </c>
      <c r="F333" s="2"/>
      <c r="G333" s="135">
        <f>G335+G334</f>
        <v>103114.5</v>
      </c>
      <c r="H333" s="150">
        <f>H335+H334</f>
        <v>102066.77774</v>
      </c>
      <c r="I333" s="159">
        <f t="shared" ref="I333:I396" si="17">H333/G333*100</f>
        <v>98.983923444326464</v>
      </c>
      <c r="N333" s="31"/>
    </row>
    <row r="334" spans="1:14" ht="26" x14ac:dyDescent="0.35">
      <c r="A334" s="62">
        <v>325</v>
      </c>
      <c r="B334" s="7" t="s">
        <v>77</v>
      </c>
      <c r="C334" s="7">
        <v>901</v>
      </c>
      <c r="D334" s="3">
        <v>1003</v>
      </c>
      <c r="E334" s="4" t="s">
        <v>196</v>
      </c>
      <c r="F334" s="4" t="s">
        <v>78</v>
      </c>
      <c r="G334" s="139">
        <v>1490</v>
      </c>
      <c r="H334" s="152">
        <v>1010.96266</v>
      </c>
      <c r="I334" s="160">
        <f t="shared" si="17"/>
        <v>67.849842953020129</v>
      </c>
      <c r="N334" s="31"/>
    </row>
    <row r="335" spans="1:14" ht="26" x14ac:dyDescent="0.35">
      <c r="A335" s="62">
        <v>326</v>
      </c>
      <c r="B335" s="7" t="s">
        <v>49</v>
      </c>
      <c r="C335" s="7">
        <v>901</v>
      </c>
      <c r="D335" s="3">
        <v>1003</v>
      </c>
      <c r="E335" s="4" t="s">
        <v>196</v>
      </c>
      <c r="F335" s="4" t="s">
        <v>48</v>
      </c>
      <c r="G335" s="139">
        <v>101624.5</v>
      </c>
      <c r="H335" s="152">
        <v>101055.81508</v>
      </c>
      <c r="I335" s="160">
        <f t="shared" si="17"/>
        <v>99.440405689572884</v>
      </c>
      <c r="N335" s="31"/>
    </row>
    <row r="336" spans="1:14" ht="52" x14ac:dyDescent="0.35">
      <c r="A336" s="62">
        <v>327</v>
      </c>
      <c r="B336" s="84" t="s">
        <v>534</v>
      </c>
      <c r="C336" s="5">
        <v>901</v>
      </c>
      <c r="D336" s="1">
        <v>1003</v>
      </c>
      <c r="E336" s="10" t="s">
        <v>197</v>
      </c>
      <c r="F336" s="2"/>
      <c r="G336" s="135">
        <f>G338+G337</f>
        <v>11377.5</v>
      </c>
      <c r="H336" s="150">
        <f>H338+H337</f>
        <v>11346.781070000001</v>
      </c>
      <c r="I336" s="159">
        <f t="shared" si="17"/>
        <v>99.730002812568671</v>
      </c>
      <c r="N336" s="31"/>
    </row>
    <row r="337" spans="1:14" ht="26" x14ac:dyDescent="0.35">
      <c r="A337" s="62">
        <v>328</v>
      </c>
      <c r="B337" s="7" t="s">
        <v>77</v>
      </c>
      <c r="C337" s="7">
        <v>901</v>
      </c>
      <c r="D337" s="3">
        <v>1003</v>
      </c>
      <c r="E337" s="4" t="s">
        <v>197</v>
      </c>
      <c r="F337" s="4" t="s">
        <v>78</v>
      </c>
      <c r="G337" s="139">
        <f>147.5+14.5</f>
        <v>162</v>
      </c>
      <c r="H337" s="152">
        <v>131.28107</v>
      </c>
      <c r="I337" s="160">
        <f t="shared" si="17"/>
        <v>81.037697530864193</v>
      </c>
      <c r="N337" s="31"/>
    </row>
    <row r="338" spans="1:14" ht="26" x14ac:dyDescent="0.35">
      <c r="A338" s="62">
        <v>329</v>
      </c>
      <c r="B338" s="7" t="s">
        <v>49</v>
      </c>
      <c r="C338" s="7">
        <v>901</v>
      </c>
      <c r="D338" s="3">
        <v>1003</v>
      </c>
      <c r="E338" s="4" t="s">
        <v>197</v>
      </c>
      <c r="F338" s="4" t="s">
        <v>48</v>
      </c>
      <c r="G338" s="139">
        <f>9835+1380.5</f>
        <v>11215.5</v>
      </c>
      <c r="H338" s="152">
        <v>11215.5</v>
      </c>
      <c r="I338" s="160">
        <f t="shared" si="17"/>
        <v>100</v>
      </c>
      <c r="N338" s="31"/>
    </row>
    <row r="339" spans="1:14" ht="65" x14ac:dyDescent="0.35">
      <c r="A339" s="62">
        <v>330</v>
      </c>
      <c r="B339" s="84" t="s">
        <v>858</v>
      </c>
      <c r="C339" s="5">
        <v>901</v>
      </c>
      <c r="D339" s="1">
        <v>1003</v>
      </c>
      <c r="E339" s="10" t="s">
        <v>857</v>
      </c>
      <c r="F339" s="4"/>
      <c r="G339" s="135">
        <f>G340</f>
        <v>643.29999999999995</v>
      </c>
      <c r="H339" s="150">
        <f>H340</f>
        <v>643.29999999999995</v>
      </c>
      <c r="I339" s="159">
        <f t="shared" si="17"/>
        <v>100</v>
      </c>
      <c r="N339" s="31"/>
    </row>
    <row r="340" spans="1:14" ht="26" x14ac:dyDescent="0.35">
      <c r="A340" s="62">
        <v>331</v>
      </c>
      <c r="B340" s="7" t="s">
        <v>49</v>
      </c>
      <c r="C340" s="7">
        <v>901</v>
      </c>
      <c r="D340" s="3">
        <v>1003</v>
      </c>
      <c r="E340" s="4" t="s">
        <v>857</v>
      </c>
      <c r="F340" s="4" t="s">
        <v>48</v>
      </c>
      <c r="G340" s="139">
        <f>503.3+140</f>
        <v>643.29999999999995</v>
      </c>
      <c r="H340" s="152">
        <v>643.29999999999995</v>
      </c>
      <c r="I340" s="160">
        <f t="shared" si="17"/>
        <v>100</v>
      </c>
      <c r="N340" s="31"/>
    </row>
    <row r="341" spans="1:14" ht="39" x14ac:dyDescent="0.35">
      <c r="A341" s="62">
        <v>332</v>
      </c>
      <c r="B341" s="5" t="s">
        <v>167</v>
      </c>
      <c r="C341" s="5">
        <v>901</v>
      </c>
      <c r="D341" s="1">
        <v>1003</v>
      </c>
      <c r="E341" s="30" t="s">
        <v>305</v>
      </c>
      <c r="F341" s="2"/>
      <c r="G341" s="135">
        <f>G342</f>
        <v>150</v>
      </c>
      <c r="H341" s="150">
        <f>H342</f>
        <v>93</v>
      </c>
      <c r="I341" s="159">
        <f t="shared" si="17"/>
        <v>62</v>
      </c>
      <c r="N341" s="31"/>
    </row>
    <row r="342" spans="1:14" ht="26" x14ac:dyDescent="0.35">
      <c r="A342" s="62">
        <v>333</v>
      </c>
      <c r="B342" s="7" t="s">
        <v>49</v>
      </c>
      <c r="C342" s="7">
        <v>901</v>
      </c>
      <c r="D342" s="3">
        <v>1003</v>
      </c>
      <c r="E342" s="48" t="s">
        <v>305</v>
      </c>
      <c r="F342" s="4" t="s">
        <v>48</v>
      </c>
      <c r="G342" s="136">
        <v>150</v>
      </c>
      <c r="H342" s="151">
        <v>93</v>
      </c>
      <c r="I342" s="160">
        <f t="shared" si="17"/>
        <v>62</v>
      </c>
      <c r="N342" s="31"/>
    </row>
    <row r="343" spans="1:14" ht="39" x14ac:dyDescent="0.35">
      <c r="A343" s="62">
        <v>334</v>
      </c>
      <c r="B343" s="5" t="s">
        <v>76</v>
      </c>
      <c r="C343" s="5">
        <v>901</v>
      </c>
      <c r="D343" s="1">
        <v>1003</v>
      </c>
      <c r="E343" s="2" t="s">
        <v>306</v>
      </c>
      <c r="F343" s="2"/>
      <c r="G343" s="135">
        <f>G344</f>
        <v>5</v>
      </c>
      <c r="H343" s="150">
        <f>H344</f>
        <v>3.5005000000000002</v>
      </c>
      <c r="I343" s="159">
        <f t="shared" si="17"/>
        <v>70.010000000000005</v>
      </c>
      <c r="N343" s="31"/>
    </row>
    <row r="344" spans="1:14" ht="39" x14ac:dyDescent="0.35">
      <c r="A344" s="62">
        <v>335</v>
      </c>
      <c r="B344" s="7" t="s">
        <v>517</v>
      </c>
      <c r="C344" s="7">
        <v>901</v>
      </c>
      <c r="D344" s="3">
        <v>1003</v>
      </c>
      <c r="E344" s="4" t="s">
        <v>306</v>
      </c>
      <c r="F344" s="4" t="s">
        <v>56</v>
      </c>
      <c r="G344" s="136">
        <v>5</v>
      </c>
      <c r="H344" s="151">
        <v>3.5005000000000002</v>
      </c>
      <c r="I344" s="160">
        <f t="shared" si="17"/>
        <v>70.010000000000005</v>
      </c>
      <c r="N344" s="31"/>
    </row>
    <row r="345" spans="1:14" ht="78" x14ac:dyDescent="0.35">
      <c r="A345" s="62">
        <v>336</v>
      </c>
      <c r="B345" s="5" t="s">
        <v>655</v>
      </c>
      <c r="C345" s="5">
        <v>901</v>
      </c>
      <c r="D345" s="1">
        <v>1003</v>
      </c>
      <c r="E345" s="2" t="s">
        <v>367</v>
      </c>
      <c r="F345" s="4"/>
      <c r="G345" s="135">
        <f>G346</f>
        <v>35.1</v>
      </c>
      <c r="H345" s="150">
        <f>H346</f>
        <v>35.1</v>
      </c>
      <c r="I345" s="159">
        <f t="shared" si="17"/>
        <v>100</v>
      </c>
      <c r="N345" s="31"/>
    </row>
    <row r="346" spans="1:14" ht="26" x14ac:dyDescent="0.35">
      <c r="A346" s="62">
        <v>337</v>
      </c>
      <c r="B346" s="83" t="s">
        <v>49</v>
      </c>
      <c r="C346" s="7">
        <v>901</v>
      </c>
      <c r="D346" s="3">
        <v>1003</v>
      </c>
      <c r="E346" s="4" t="s">
        <v>367</v>
      </c>
      <c r="F346" s="4" t="s">
        <v>48</v>
      </c>
      <c r="G346" s="139">
        <v>35.1</v>
      </c>
      <c r="H346" s="152">
        <v>35.1</v>
      </c>
      <c r="I346" s="160">
        <f t="shared" si="17"/>
        <v>100</v>
      </c>
      <c r="N346" s="31"/>
    </row>
    <row r="347" spans="1:14" ht="39" x14ac:dyDescent="0.35">
      <c r="A347" s="62">
        <v>338</v>
      </c>
      <c r="B347" s="77" t="s">
        <v>594</v>
      </c>
      <c r="C347" s="5">
        <v>901</v>
      </c>
      <c r="D347" s="50">
        <v>1003</v>
      </c>
      <c r="E347" s="2" t="s">
        <v>201</v>
      </c>
      <c r="F347" s="4"/>
      <c r="G347" s="135">
        <f>G348</f>
        <v>1888.6000000000001</v>
      </c>
      <c r="H347" s="150">
        <f>H348</f>
        <v>1888.6000000000001</v>
      </c>
      <c r="I347" s="159">
        <f t="shared" si="17"/>
        <v>100</v>
      </c>
      <c r="N347" s="31"/>
    </row>
    <row r="348" spans="1:14" ht="26" x14ac:dyDescent="0.35">
      <c r="A348" s="62">
        <v>339</v>
      </c>
      <c r="B348" s="84" t="s">
        <v>482</v>
      </c>
      <c r="C348" s="5">
        <v>901</v>
      </c>
      <c r="D348" s="50">
        <v>1003</v>
      </c>
      <c r="E348" s="2" t="s">
        <v>278</v>
      </c>
      <c r="F348" s="2"/>
      <c r="G348" s="135">
        <f>G349+G351+G353</f>
        <v>1888.6000000000001</v>
      </c>
      <c r="H348" s="150">
        <f>H349+H351+H353</f>
        <v>1888.6000000000001</v>
      </c>
      <c r="I348" s="159">
        <f t="shared" si="17"/>
        <v>100</v>
      </c>
      <c r="N348" s="31"/>
    </row>
    <row r="349" spans="1:14" ht="26" x14ac:dyDescent="0.35">
      <c r="A349" s="62">
        <v>340</v>
      </c>
      <c r="B349" s="77" t="s">
        <v>524</v>
      </c>
      <c r="C349" s="5">
        <v>901</v>
      </c>
      <c r="D349" s="50">
        <v>1003</v>
      </c>
      <c r="E349" s="2" t="s">
        <v>647</v>
      </c>
      <c r="F349" s="2"/>
      <c r="G349" s="135">
        <f>G350</f>
        <v>381</v>
      </c>
      <c r="H349" s="150">
        <f>H350</f>
        <v>381</v>
      </c>
      <c r="I349" s="159">
        <f t="shared" si="17"/>
        <v>100</v>
      </c>
      <c r="N349" s="31"/>
    </row>
    <row r="350" spans="1:14" ht="26" x14ac:dyDescent="0.35">
      <c r="A350" s="62">
        <v>341</v>
      </c>
      <c r="B350" s="83" t="s">
        <v>49</v>
      </c>
      <c r="C350" s="7">
        <v>901</v>
      </c>
      <c r="D350" s="51">
        <v>1003</v>
      </c>
      <c r="E350" s="4" t="s">
        <v>647</v>
      </c>
      <c r="F350" s="4" t="s">
        <v>48</v>
      </c>
      <c r="G350" s="136">
        <f>1181-800</f>
        <v>381</v>
      </c>
      <c r="H350" s="151">
        <v>381</v>
      </c>
      <c r="I350" s="160">
        <f t="shared" si="17"/>
        <v>100</v>
      </c>
      <c r="N350" s="31"/>
    </row>
    <row r="351" spans="1:14" ht="39" x14ac:dyDescent="0.35">
      <c r="A351" s="62">
        <v>342</v>
      </c>
      <c r="B351" s="77" t="s">
        <v>512</v>
      </c>
      <c r="C351" s="5">
        <v>901</v>
      </c>
      <c r="D351" s="50">
        <v>1003</v>
      </c>
      <c r="E351" s="2" t="s">
        <v>859</v>
      </c>
      <c r="F351" s="2"/>
      <c r="G351" s="135">
        <f>G352</f>
        <v>1074.4000000000001</v>
      </c>
      <c r="H351" s="150">
        <f>H352</f>
        <v>1074.4000000000001</v>
      </c>
      <c r="I351" s="159">
        <f t="shared" si="17"/>
        <v>100</v>
      </c>
      <c r="N351" s="31"/>
    </row>
    <row r="352" spans="1:14" ht="26" x14ac:dyDescent="0.35">
      <c r="A352" s="62">
        <v>343</v>
      </c>
      <c r="B352" s="83" t="s">
        <v>49</v>
      </c>
      <c r="C352" s="7">
        <v>901</v>
      </c>
      <c r="D352" s="51">
        <v>1003</v>
      </c>
      <c r="E352" s="4" t="s">
        <v>859</v>
      </c>
      <c r="F352" s="4" t="s">
        <v>48</v>
      </c>
      <c r="G352" s="139">
        <v>1074.4000000000001</v>
      </c>
      <c r="H352" s="152">
        <v>1074.4000000000001</v>
      </c>
      <c r="I352" s="160">
        <f t="shared" si="17"/>
        <v>100</v>
      </c>
      <c r="N352" s="31"/>
    </row>
    <row r="353" spans="1:14" ht="26" x14ac:dyDescent="0.35">
      <c r="A353" s="62">
        <v>344</v>
      </c>
      <c r="B353" s="77" t="s">
        <v>487</v>
      </c>
      <c r="C353" s="5">
        <v>901</v>
      </c>
      <c r="D353" s="50">
        <v>1003</v>
      </c>
      <c r="E353" s="2" t="s">
        <v>860</v>
      </c>
      <c r="F353" s="2"/>
      <c r="G353" s="135">
        <f>G354</f>
        <v>433.2</v>
      </c>
      <c r="H353" s="150">
        <f>H354</f>
        <v>433.2</v>
      </c>
      <c r="I353" s="159">
        <f t="shared" si="17"/>
        <v>100</v>
      </c>
      <c r="N353" s="31"/>
    </row>
    <row r="354" spans="1:14" ht="26" x14ac:dyDescent="0.35">
      <c r="A354" s="62">
        <v>345</v>
      </c>
      <c r="B354" s="83" t="s">
        <v>49</v>
      </c>
      <c r="C354" s="7">
        <v>901</v>
      </c>
      <c r="D354" s="51">
        <v>1003</v>
      </c>
      <c r="E354" s="4" t="s">
        <v>860</v>
      </c>
      <c r="F354" s="4" t="s">
        <v>48</v>
      </c>
      <c r="G354" s="139">
        <v>433.2</v>
      </c>
      <c r="H354" s="152">
        <v>433.2</v>
      </c>
      <c r="I354" s="160">
        <f t="shared" si="17"/>
        <v>100</v>
      </c>
      <c r="N354" s="31"/>
    </row>
    <row r="355" spans="1:14" ht="15.5" x14ac:dyDescent="0.35">
      <c r="A355" s="62">
        <v>346</v>
      </c>
      <c r="B355" s="5" t="s">
        <v>156</v>
      </c>
      <c r="C355" s="5">
        <v>901</v>
      </c>
      <c r="D355" s="1">
        <v>1003</v>
      </c>
      <c r="E355" s="22" t="s">
        <v>189</v>
      </c>
      <c r="F355" s="2"/>
      <c r="G355" s="135">
        <f>G358+G356</f>
        <v>2836.2</v>
      </c>
      <c r="H355" s="150">
        <f>H358+H356</f>
        <v>2799.64516</v>
      </c>
      <c r="I355" s="159">
        <f t="shared" si="17"/>
        <v>98.711133206402948</v>
      </c>
      <c r="N355" s="31"/>
    </row>
    <row r="356" spans="1:14" ht="15.5" x14ac:dyDescent="0.35">
      <c r="A356" s="62">
        <v>347</v>
      </c>
      <c r="B356" s="84" t="s">
        <v>679</v>
      </c>
      <c r="C356" s="5">
        <v>901</v>
      </c>
      <c r="D356" s="50">
        <v>1003</v>
      </c>
      <c r="E356" s="30" t="s">
        <v>678</v>
      </c>
      <c r="F356" s="2"/>
      <c r="G356" s="135">
        <f>G357</f>
        <v>2636.5</v>
      </c>
      <c r="H356" s="150">
        <f>H357</f>
        <v>2600</v>
      </c>
      <c r="I356" s="159">
        <f t="shared" si="17"/>
        <v>98.615588848852639</v>
      </c>
      <c r="N356" s="31"/>
    </row>
    <row r="357" spans="1:14" ht="15.5" x14ac:dyDescent="0.35">
      <c r="A357" s="62">
        <v>348</v>
      </c>
      <c r="B357" s="83" t="s">
        <v>47</v>
      </c>
      <c r="C357" s="7">
        <v>901</v>
      </c>
      <c r="D357" s="51">
        <v>1003</v>
      </c>
      <c r="E357" s="48" t="s">
        <v>678</v>
      </c>
      <c r="F357" s="4" t="s">
        <v>46</v>
      </c>
      <c r="G357" s="139">
        <v>2636.5</v>
      </c>
      <c r="H357" s="152">
        <v>2600</v>
      </c>
      <c r="I357" s="160">
        <f t="shared" si="17"/>
        <v>98.615588848852639</v>
      </c>
      <c r="N357" s="31"/>
    </row>
    <row r="358" spans="1:14" ht="52" x14ac:dyDescent="0.35">
      <c r="A358" s="62">
        <v>349</v>
      </c>
      <c r="B358" s="77" t="s">
        <v>437</v>
      </c>
      <c r="C358" s="5">
        <v>901</v>
      </c>
      <c r="D358" s="1">
        <v>1003</v>
      </c>
      <c r="E358" s="22" t="s">
        <v>308</v>
      </c>
      <c r="F358" s="2"/>
      <c r="G358" s="135">
        <f>G359</f>
        <v>199.7</v>
      </c>
      <c r="H358" s="150">
        <f>H359</f>
        <v>199.64516</v>
      </c>
      <c r="I358" s="159">
        <f t="shared" si="17"/>
        <v>99.972538808212335</v>
      </c>
      <c r="N358" s="31"/>
    </row>
    <row r="359" spans="1:14" ht="15.5" x14ac:dyDescent="0.35">
      <c r="A359" s="62">
        <v>350</v>
      </c>
      <c r="B359" s="7" t="s">
        <v>47</v>
      </c>
      <c r="C359" s="7">
        <v>901</v>
      </c>
      <c r="D359" s="3">
        <v>1003</v>
      </c>
      <c r="E359" s="25" t="s">
        <v>308</v>
      </c>
      <c r="F359" s="4" t="s">
        <v>46</v>
      </c>
      <c r="G359" s="136">
        <v>199.7</v>
      </c>
      <c r="H359" s="151">
        <v>199.64516</v>
      </c>
      <c r="I359" s="160">
        <f t="shared" si="17"/>
        <v>99.972538808212335</v>
      </c>
      <c r="N359" s="31"/>
    </row>
    <row r="360" spans="1:14" ht="15.5" x14ac:dyDescent="0.35">
      <c r="A360" s="62">
        <v>351</v>
      </c>
      <c r="B360" s="77" t="s">
        <v>538</v>
      </c>
      <c r="C360" s="5">
        <v>901</v>
      </c>
      <c r="D360" s="1">
        <v>1004</v>
      </c>
      <c r="E360" s="25"/>
      <c r="F360" s="4"/>
      <c r="G360" s="135">
        <f>G361</f>
        <v>2588.6</v>
      </c>
      <c r="H360" s="150">
        <f>H361</f>
        <v>1792.0827099999999</v>
      </c>
      <c r="I360" s="159">
        <f t="shared" si="17"/>
        <v>69.229804141234638</v>
      </c>
      <c r="N360" s="31"/>
    </row>
    <row r="361" spans="1:14" ht="26" x14ac:dyDescent="0.35">
      <c r="A361" s="62">
        <v>352</v>
      </c>
      <c r="B361" s="84" t="s">
        <v>743</v>
      </c>
      <c r="C361" s="5">
        <v>901</v>
      </c>
      <c r="D361" s="50">
        <v>1004</v>
      </c>
      <c r="E361" s="2" t="s">
        <v>195</v>
      </c>
      <c r="F361" s="4"/>
      <c r="G361" s="135">
        <f>G362+G365</f>
        <v>2588.6</v>
      </c>
      <c r="H361" s="150">
        <f>H362+H365</f>
        <v>1792.0827099999999</v>
      </c>
      <c r="I361" s="159">
        <f t="shared" si="17"/>
        <v>69.229804141234638</v>
      </c>
      <c r="N361" s="31"/>
    </row>
    <row r="362" spans="1:14" ht="26" x14ac:dyDescent="0.35">
      <c r="A362" s="62">
        <v>353</v>
      </c>
      <c r="B362" s="84" t="s">
        <v>169</v>
      </c>
      <c r="C362" s="5">
        <v>901</v>
      </c>
      <c r="D362" s="1">
        <v>1004</v>
      </c>
      <c r="E362" s="2" t="s">
        <v>307</v>
      </c>
      <c r="F362" s="2"/>
      <c r="G362" s="135">
        <f>G363</f>
        <v>2141.1999999999998</v>
      </c>
      <c r="H362" s="150">
        <f>H363</f>
        <v>1344.7575099999999</v>
      </c>
      <c r="I362" s="159">
        <f t="shared" si="17"/>
        <v>62.803918830562303</v>
      </c>
      <c r="N362" s="31"/>
    </row>
    <row r="363" spans="1:14" ht="39" x14ac:dyDescent="0.35">
      <c r="A363" s="62">
        <v>354</v>
      </c>
      <c r="B363" s="77" t="s">
        <v>368</v>
      </c>
      <c r="C363" s="5">
        <v>901</v>
      </c>
      <c r="D363" s="1">
        <v>1004</v>
      </c>
      <c r="E363" s="2" t="s">
        <v>369</v>
      </c>
      <c r="F363" s="2"/>
      <c r="G363" s="135">
        <f>G364</f>
        <v>2141.1999999999998</v>
      </c>
      <c r="H363" s="150">
        <f>H364</f>
        <v>1344.7575099999999</v>
      </c>
      <c r="I363" s="159">
        <f t="shared" si="17"/>
        <v>62.803918830562303</v>
      </c>
      <c r="N363" s="31"/>
    </row>
    <row r="364" spans="1:14" ht="26" x14ac:dyDescent="0.35">
      <c r="A364" s="62">
        <v>355</v>
      </c>
      <c r="B364" s="83" t="s">
        <v>49</v>
      </c>
      <c r="C364" s="7">
        <v>901</v>
      </c>
      <c r="D364" s="3">
        <v>1004</v>
      </c>
      <c r="E364" s="4" t="s">
        <v>369</v>
      </c>
      <c r="F364" s="4" t="s">
        <v>48</v>
      </c>
      <c r="G364" s="139">
        <f>2141.2</f>
        <v>2141.1999999999998</v>
      </c>
      <c r="H364" s="152">
        <v>1344.7575099999999</v>
      </c>
      <c r="I364" s="160">
        <f t="shared" si="17"/>
        <v>62.803918830562303</v>
      </c>
      <c r="N364" s="31"/>
    </row>
    <row r="365" spans="1:14" ht="26" x14ac:dyDescent="0.35">
      <c r="A365" s="62">
        <v>356</v>
      </c>
      <c r="B365" s="84" t="s">
        <v>389</v>
      </c>
      <c r="C365" s="5">
        <v>901</v>
      </c>
      <c r="D365" s="1">
        <v>1004</v>
      </c>
      <c r="E365" s="2" t="s">
        <v>427</v>
      </c>
      <c r="F365" s="2"/>
      <c r="G365" s="135">
        <f>G368+G366</f>
        <v>447.4</v>
      </c>
      <c r="H365" s="150">
        <f>H368+H366</f>
        <v>447.3252</v>
      </c>
      <c r="I365" s="159">
        <f t="shared" si="17"/>
        <v>99.983281180151991</v>
      </c>
      <c r="N365" s="31"/>
    </row>
    <row r="366" spans="1:14" ht="26" x14ac:dyDescent="0.35">
      <c r="A366" s="62">
        <v>357</v>
      </c>
      <c r="B366" s="84" t="s">
        <v>689</v>
      </c>
      <c r="C366" s="5">
        <v>901</v>
      </c>
      <c r="D366" s="1">
        <v>1004</v>
      </c>
      <c r="E366" s="2" t="s">
        <v>688</v>
      </c>
      <c r="F366" s="2"/>
      <c r="G366" s="135">
        <f>G367</f>
        <v>92.5</v>
      </c>
      <c r="H366" s="150">
        <f>H367</f>
        <v>92.5</v>
      </c>
      <c r="I366" s="159">
        <f t="shared" si="17"/>
        <v>100</v>
      </c>
      <c r="N366" s="31"/>
    </row>
    <row r="367" spans="1:14" ht="26" x14ac:dyDescent="0.35">
      <c r="A367" s="62">
        <v>358</v>
      </c>
      <c r="B367" s="83" t="s">
        <v>49</v>
      </c>
      <c r="C367" s="7">
        <v>901</v>
      </c>
      <c r="D367" s="3">
        <v>1004</v>
      </c>
      <c r="E367" s="4" t="s">
        <v>688</v>
      </c>
      <c r="F367" s="4" t="s">
        <v>48</v>
      </c>
      <c r="G367" s="136">
        <v>92.5</v>
      </c>
      <c r="H367" s="151">
        <v>92.5</v>
      </c>
      <c r="I367" s="160">
        <f t="shared" si="17"/>
        <v>100</v>
      </c>
      <c r="N367" s="31"/>
    </row>
    <row r="368" spans="1:14" ht="39" x14ac:dyDescent="0.35">
      <c r="A368" s="62">
        <v>359</v>
      </c>
      <c r="B368" s="5" t="s">
        <v>436</v>
      </c>
      <c r="C368" s="5">
        <v>901</v>
      </c>
      <c r="D368" s="1">
        <v>1004</v>
      </c>
      <c r="E368" s="2" t="s">
        <v>390</v>
      </c>
      <c r="F368" s="2"/>
      <c r="G368" s="135">
        <f>G369</f>
        <v>354.9</v>
      </c>
      <c r="H368" s="150">
        <f>H369</f>
        <v>354.8252</v>
      </c>
      <c r="I368" s="159">
        <f t="shared" si="17"/>
        <v>99.978923640462099</v>
      </c>
      <c r="N368" s="31"/>
    </row>
    <row r="369" spans="1:14" ht="26" x14ac:dyDescent="0.35">
      <c r="A369" s="62">
        <v>360</v>
      </c>
      <c r="B369" s="83" t="s">
        <v>49</v>
      </c>
      <c r="C369" s="7">
        <v>901</v>
      </c>
      <c r="D369" s="3">
        <v>1004</v>
      </c>
      <c r="E369" s="4" t="s">
        <v>390</v>
      </c>
      <c r="F369" s="4" t="s">
        <v>48</v>
      </c>
      <c r="G369" s="136">
        <f>300+54.9</f>
        <v>354.9</v>
      </c>
      <c r="H369" s="151">
        <v>354.8252</v>
      </c>
      <c r="I369" s="160">
        <f t="shared" si="17"/>
        <v>99.978923640462099</v>
      </c>
      <c r="N369" s="31"/>
    </row>
    <row r="370" spans="1:14" ht="15.5" x14ac:dyDescent="0.35">
      <c r="A370" s="62">
        <v>361</v>
      </c>
      <c r="B370" s="5" t="s">
        <v>42</v>
      </c>
      <c r="C370" s="5">
        <v>901</v>
      </c>
      <c r="D370" s="1">
        <v>1006</v>
      </c>
      <c r="E370" s="10"/>
      <c r="F370" s="10"/>
      <c r="G370" s="135">
        <f>G371</f>
        <v>9242</v>
      </c>
      <c r="H370" s="150">
        <f>H371</f>
        <v>8626.255869999999</v>
      </c>
      <c r="I370" s="159">
        <f t="shared" si="17"/>
        <v>93.337544579095422</v>
      </c>
      <c r="N370" s="31"/>
    </row>
    <row r="371" spans="1:14" ht="26" x14ac:dyDescent="0.35">
      <c r="A371" s="62">
        <v>362</v>
      </c>
      <c r="B371" s="84" t="s">
        <v>743</v>
      </c>
      <c r="C371" s="5">
        <v>901</v>
      </c>
      <c r="D371" s="1">
        <v>1006</v>
      </c>
      <c r="E371" s="2" t="s">
        <v>195</v>
      </c>
      <c r="F371" s="2"/>
      <c r="G371" s="135">
        <f>G372+G376+G379</f>
        <v>9242</v>
      </c>
      <c r="H371" s="150">
        <f>H372+H376+H379</f>
        <v>8626.255869999999</v>
      </c>
      <c r="I371" s="159">
        <f t="shared" si="17"/>
        <v>93.337544579095422</v>
      </c>
      <c r="N371" s="31"/>
    </row>
    <row r="372" spans="1:14" ht="39" x14ac:dyDescent="0.35">
      <c r="A372" s="62">
        <v>363</v>
      </c>
      <c r="B372" s="27" t="s">
        <v>166</v>
      </c>
      <c r="C372" s="5">
        <v>901</v>
      </c>
      <c r="D372" s="1">
        <v>1006</v>
      </c>
      <c r="E372" s="2" t="s">
        <v>194</v>
      </c>
      <c r="F372" s="2"/>
      <c r="G372" s="135">
        <f>G373</f>
        <v>215</v>
      </c>
      <c r="H372" s="150">
        <f>H373</f>
        <v>215</v>
      </c>
      <c r="I372" s="159">
        <f t="shared" si="17"/>
        <v>100</v>
      </c>
      <c r="N372" s="31"/>
    </row>
    <row r="373" spans="1:14" ht="39" x14ac:dyDescent="0.35">
      <c r="A373" s="62">
        <v>364</v>
      </c>
      <c r="B373" s="5" t="s">
        <v>168</v>
      </c>
      <c r="C373" s="5">
        <v>901</v>
      </c>
      <c r="D373" s="1">
        <v>1006</v>
      </c>
      <c r="E373" s="30" t="s">
        <v>309</v>
      </c>
      <c r="F373" s="2"/>
      <c r="G373" s="135">
        <f>G374</f>
        <v>215</v>
      </c>
      <c r="H373" s="150">
        <f>H374</f>
        <v>215</v>
      </c>
      <c r="I373" s="159">
        <f t="shared" si="17"/>
        <v>100</v>
      </c>
      <c r="N373" s="31"/>
    </row>
    <row r="374" spans="1:14" ht="26" x14ac:dyDescent="0.35">
      <c r="A374" s="62">
        <v>365</v>
      </c>
      <c r="B374" s="7" t="s">
        <v>651</v>
      </c>
      <c r="C374" s="7">
        <v>901</v>
      </c>
      <c r="D374" s="3">
        <v>1006</v>
      </c>
      <c r="E374" s="48" t="s">
        <v>309</v>
      </c>
      <c r="F374" s="4" t="s">
        <v>72</v>
      </c>
      <c r="G374" s="136">
        <v>215</v>
      </c>
      <c r="H374" s="151">
        <v>215</v>
      </c>
      <c r="I374" s="160">
        <f t="shared" si="17"/>
        <v>100</v>
      </c>
      <c r="N374" s="31"/>
    </row>
    <row r="375" spans="1:14" ht="39" x14ac:dyDescent="0.35">
      <c r="A375" s="62">
        <v>366</v>
      </c>
      <c r="B375" s="27" t="s">
        <v>751</v>
      </c>
      <c r="C375" s="5">
        <v>901</v>
      </c>
      <c r="D375" s="1">
        <v>1006</v>
      </c>
      <c r="E375" s="2" t="s">
        <v>310</v>
      </c>
      <c r="F375" s="2"/>
      <c r="G375" s="135">
        <f>G376+G379</f>
        <v>9027</v>
      </c>
      <c r="H375" s="150">
        <f>H376+H379</f>
        <v>8411.255869999999</v>
      </c>
      <c r="I375" s="159">
        <f t="shared" si="17"/>
        <v>93.178861969646604</v>
      </c>
      <c r="N375" s="31"/>
    </row>
    <row r="376" spans="1:14" ht="39" x14ac:dyDescent="0.35">
      <c r="A376" s="62">
        <v>367</v>
      </c>
      <c r="B376" s="77" t="s">
        <v>541</v>
      </c>
      <c r="C376" s="5">
        <v>901</v>
      </c>
      <c r="D376" s="1">
        <v>1006</v>
      </c>
      <c r="E376" s="10" t="s">
        <v>327</v>
      </c>
      <c r="F376" s="2"/>
      <c r="G376" s="135">
        <f>G377+G378</f>
        <v>757</v>
      </c>
      <c r="H376" s="150">
        <f>H377+H378</f>
        <v>608.72985999999992</v>
      </c>
      <c r="I376" s="159">
        <f t="shared" si="17"/>
        <v>80.413455746367219</v>
      </c>
      <c r="N376" s="31"/>
    </row>
    <row r="377" spans="1:14" ht="15.5" x14ac:dyDescent="0.35">
      <c r="A377" s="62">
        <v>368</v>
      </c>
      <c r="B377" s="7" t="s">
        <v>45</v>
      </c>
      <c r="C377" s="7">
        <v>901</v>
      </c>
      <c r="D377" s="3">
        <v>1006</v>
      </c>
      <c r="E377" s="4" t="s">
        <v>327</v>
      </c>
      <c r="F377" s="4" t="s">
        <v>44</v>
      </c>
      <c r="G377" s="139">
        <v>706</v>
      </c>
      <c r="H377" s="152">
        <v>605.12983999999994</v>
      </c>
      <c r="I377" s="160">
        <f t="shared" si="17"/>
        <v>85.712441926345605</v>
      </c>
      <c r="N377" s="31"/>
    </row>
    <row r="378" spans="1:14" ht="26" x14ac:dyDescent="0.35">
      <c r="A378" s="62">
        <v>369</v>
      </c>
      <c r="B378" s="7" t="s">
        <v>77</v>
      </c>
      <c r="C378" s="7">
        <v>901</v>
      </c>
      <c r="D378" s="3">
        <v>1006</v>
      </c>
      <c r="E378" s="4" t="s">
        <v>327</v>
      </c>
      <c r="F378" s="4">
        <v>240</v>
      </c>
      <c r="G378" s="139">
        <v>51</v>
      </c>
      <c r="H378" s="152">
        <v>3.6000200000000002</v>
      </c>
      <c r="I378" s="160">
        <f t="shared" si="17"/>
        <v>7.0588627450980397</v>
      </c>
      <c r="N378" s="31"/>
    </row>
    <row r="379" spans="1:14" ht="52" x14ac:dyDescent="0.35">
      <c r="A379" s="62">
        <v>370</v>
      </c>
      <c r="B379" s="77" t="s">
        <v>542</v>
      </c>
      <c r="C379" s="5">
        <v>901</v>
      </c>
      <c r="D379" s="1">
        <v>1006</v>
      </c>
      <c r="E379" s="2" t="s">
        <v>328</v>
      </c>
      <c r="F379" s="2"/>
      <c r="G379" s="135">
        <f>G380+G381</f>
        <v>8270</v>
      </c>
      <c r="H379" s="150">
        <f>H380+H381</f>
        <v>7802.5260099999996</v>
      </c>
      <c r="I379" s="159">
        <f t="shared" si="17"/>
        <v>94.347351995163237</v>
      </c>
      <c r="N379" s="31"/>
    </row>
    <row r="380" spans="1:14" ht="15.5" x14ac:dyDescent="0.35">
      <c r="A380" s="62">
        <v>371</v>
      </c>
      <c r="B380" s="7" t="s">
        <v>45</v>
      </c>
      <c r="C380" s="7">
        <v>901</v>
      </c>
      <c r="D380" s="3">
        <v>1006</v>
      </c>
      <c r="E380" s="4" t="s">
        <v>328</v>
      </c>
      <c r="F380" s="4" t="s">
        <v>44</v>
      </c>
      <c r="G380" s="139">
        <v>5848</v>
      </c>
      <c r="H380" s="152">
        <v>5839.8073100000001</v>
      </c>
      <c r="I380" s="160">
        <f t="shared" si="17"/>
        <v>99.859906121751024</v>
      </c>
      <c r="N380" s="31"/>
    </row>
    <row r="381" spans="1:14" ht="26" x14ac:dyDescent="0.35">
      <c r="A381" s="62">
        <v>372</v>
      </c>
      <c r="B381" s="7" t="s">
        <v>77</v>
      </c>
      <c r="C381" s="7">
        <v>901</v>
      </c>
      <c r="D381" s="3">
        <v>1006</v>
      </c>
      <c r="E381" s="4" t="s">
        <v>328</v>
      </c>
      <c r="F381" s="4">
        <v>240</v>
      </c>
      <c r="G381" s="139">
        <v>2422</v>
      </c>
      <c r="H381" s="152">
        <v>1962.7186999999999</v>
      </c>
      <c r="I381" s="160">
        <f t="shared" si="17"/>
        <v>81.037105697770428</v>
      </c>
      <c r="N381" s="31"/>
    </row>
    <row r="382" spans="1:14" ht="15.5" x14ac:dyDescent="0.35">
      <c r="A382" s="62">
        <v>373</v>
      </c>
      <c r="B382" s="23" t="s">
        <v>34</v>
      </c>
      <c r="C382" s="5">
        <v>901</v>
      </c>
      <c r="D382" s="1">
        <v>1100</v>
      </c>
      <c r="E382" s="10"/>
      <c r="F382" s="10"/>
      <c r="G382" s="135">
        <f>G383</f>
        <v>68633.199999999983</v>
      </c>
      <c r="H382" s="150">
        <f>H383</f>
        <v>64206.773450000001</v>
      </c>
      <c r="I382" s="159">
        <f t="shared" si="17"/>
        <v>93.550604445079074</v>
      </c>
      <c r="N382" s="31"/>
    </row>
    <row r="383" spans="1:14" ht="15.5" x14ac:dyDescent="0.35">
      <c r="A383" s="62">
        <v>374</v>
      </c>
      <c r="B383" s="5" t="s">
        <v>41</v>
      </c>
      <c r="C383" s="5">
        <v>901</v>
      </c>
      <c r="D383" s="1">
        <v>1102</v>
      </c>
      <c r="E383" s="10"/>
      <c r="F383" s="10"/>
      <c r="G383" s="135">
        <f>G388+G406+G384</f>
        <v>68633.199999999983</v>
      </c>
      <c r="H383" s="150">
        <f>H388+H406+H384</f>
        <v>64206.773450000001</v>
      </c>
      <c r="I383" s="159">
        <f t="shared" si="17"/>
        <v>93.550604445079074</v>
      </c>
      <c r="N383" s="31"/>
    </row>
    <row r="384" spans="1:14" ht="39" x14ac:dyDescent="0.35">
      <c r="A384" s="62">
        <v>375</v>
      </c>
      <c r="B384" s="27" t="s">
        <v>744</v>
      </c>
      <c r="C384" s="5">
        <v>901</v>
      </c>
      <c r="D384" s="9">
        <v>1102</v>
      </c>
      <c r="E384" s="10" t="s">
        <v>297</v>
      </c>
      <c r="F384" s="10"/>
      <c r="G384" s="135">
        <f t="shared" ref="G384:H386" si="18">G385</f>
        <v>288.39999999999998</v>
      </c>
      <c r="H384" s="150">
        <f t="shared" si="18"/>
        <v>288.39999999999998</v>
      </c>
      <c r="I384" s="159">
        <f t="shared" si="17"/>
        <v>100</v>
      </c>
      <c r="N384" s="31"/>
    </row>
    <row r="385" spans="1:14" ht="26" x14ac:dyDescent="0.35">
      <c r="A385" s="62">
        <v>376</v>
      </c>
      <c r="B385" s="27" t="s">
        <v>170</v>
      </c>
      <c r="C385" s="5">
        <v>901</v>
      </c>
      <c r="D385" s="9">
        <v>1102</v>
      </c>
      <c r="E385" s="10" t="s">
        <v>298</v>
      </c>
      <c r="F385" s="10"/>
      <c r="G385" s="135">
        <f t="shared" si="18"/>
        <v>288.39999999999998</v>
      </c>
      <c r="H385" s="150">
        <f t="shared" si="18"/>
        <v>288.39999999999998</v>
      </c>
      <c r="I385" s="159">
        <f t="shared" si="17"/>
        <v>100</v>
      </c>
      <c r="N385" s="31"/>
    </row>
    <row r="386" spans="1:14" ht="39" x14ac:dyDescent="0.35">
      <c r="A386" s="62">
        <v>377</v>
      </c>
      <c r="B386" s="27" t="s">
        <v>863</v>
      </c>
      <c r="C386" s="5">
        <v>901</v>
      </c>
      <c r="D386" s="50">
        <v>1102</v>
      </c>
      <c r="E386" s="10" t="s">
        <v>862</v>
      </c>
      <c r="F386" s="10"/>
      <c r="G386" s="135">
        <f t="shared" si="18"/>
        <v>288.39999999999998</v>
      </c>
      <c r="H386" s="150">
        <f t="shared" si="18"/>
        <v>288.39999999999998</v>
      </c>
      <c r="I386" s="159">
        <f t="shared" si="17"/>
        <v>100</v>
      </c>
      <c r="N386" s="31"/>
    </row>
    <row r="387" spans="1:14" ht="26" x14ac:dyDescent="0.35">
      <c r="A387" s="62">
        <v>378</v>
      </c>
      <c r="B387" s="83" t="s">
        <v>77</v>
      </c>
      <c r="C387" s="7">
        <v>901</v>
      </c>
      <c r="D387" s="51">
        <v>1102</v>
      </c>
      <c r="E387" s="12" t="s">
        <v>862</v>
      </c>
      <c r="F387" s="4">
        <v>240</v>
      </c>
      <c r="G387" s="136">
        <v>288.39999999999998</v>
      </c>
      <c r="H387" s="151">
        <v>288.39999999999998</v>
      </c>
      <c r="I387" s="160">
        <f t="shared" si="17"/>
        <v>100</v>
      </c>
      <c r="N387" s="31"/>
    </row>
    <row r="388" spans="1:14" ht="26" x14ac:dyDescent="0.35">
      <c r="A388" s="62">
        <v>379</v>
      </c>
      <c r="B388" s="27" t="s">
        <v>864</v>
      </c>
      <c r="C388" s="5">
        <v>901</v>
      </c>
      <c r="D388" s="1">
        <v>1102</v>
      </c>
      <c r="E388" s="10" t="s">
        <v>292</v>
      </c>
      <c r="F388" s="10"/>
      <c r="G388" s="135">
        <f>G389+G394+G397+G402+G404+G400</f>
        <v>65981.399999999994</v>
      </c>
      <c r="H388" s="150">
        <f>H389+H394+H397+H402+H404+H400</f>
        <v>61554.973449999998</v>
      </c>
      <c r="I388" s="159">
        <f t="shared" si="17"/>
        <v>93.291402501310984</v>
      </c>
      <c r="N388" s="31"/>
    </row>
    <row r="389" spans="1:14" ht="26" x14ac:dyDescent="0.35">
      <c r="A389" s="62">
        <v>380</v>
      </c>
      <c r="B389" s="5" t="s">
        <v>144</v>
      </c>
      <c r="C389" s="5">
        <v>901</v>
      </c>
      <c r="D389" s="1">
        <v>1102</v>
      </c>
      <c r="E389" s="10" t="s">
        <v>865</v>
      </c>
      <c r="F389" s="10"/>
      <c r="G389" s="135">
        <f>G392+G390+G391+G393</f>
        <v>56221.5</v>
      </c>
      <c r="H389" s="150">
        <f>H392+H390+H391+H393</f>
        <v>56117.34145</v>
      </c>
      <c r="I389" s="159">
        <f t="shared" si="17"/>
        <v>99.814735377035475</v>
      </c>
      <c r="N389" s="31"/>
    </row>
    <row r="390" spans="1:14" ht="15.5" x14ac:dyDescent="0.35">
      <c r="A390" s="62">
        <v>381</v>
      </c>
      <c r="B390" s="83" t="s">
        <v>45</v>
      </c>
      <c r="C390" s="7">
        <v>901</v>
      </c>
      <c r="D390" s="51">
        <v>1102</v>
      </c>
      <c r="E390" s="12" t="s">
        <v>865</v>
      </c>
      <c r="F390" s="4" t="s">
        <v>44</v>
      </c>
      <c r="G390" s="136">
        <f>15942.2-650+650</f>
        <v>15942.2</v>
      </c>
      <c r="H390" s="151">
        <v>15925.370140000001</v>
      </c>
      <c r="I390" s="160">
        <f t="shared" si="17"/>
        <v>99.89443201063844</v>
      </c>
      <c r="N390" s="31"/>
    </row>
    <row r="391" spans="1:14" ht="26" x14ac:dyDescent="0.35">
      <c r="A391" s="62">
        <v>382</v>
      </c>
      <c r="B391" s="83" t="s">
        <v>77</v>
      </c>
      <c r="C391" s="7">
        <v>901</v>
      </c>
      <c r="D391" s="51">
        <v>1102</v>
      </c>
      <c r="E391" s="12" t="s">
        <v>865</v>
      </c>
      <c r="F391" s="4">
        <v>240</v>
      </c>
      <c r="G391" s="136">
        <f>1917.8+650</f>
        <v>2567.8000000000002</v>
      </c>
      <c r="H391" s="151">
        <v>2505.40931</v>
      </c>
      <c r="I391" s="160">
        <f t="shared" si="17"/>
        <v>97.570266765324405</v>
      </c>
      <c r="N391" s="31"/>
    </row>
    <row r="392" spans="1:14" ht="15.5" x14ac:dyDescent="0.35">
      <c r="A392" s="62">
        <v>383</v>
      </c>
      <c r="B392" s="7" t="s">
        <v>86</v>
      </c>
      <c r="C392" s="7">
        <v>901</v>
      </c>
      <c r="D392" s="3">
        <v>1102</v>
      </c>
      <c r="E392" s="12" t="s">
        <v>865</v>
      </c>
      <c r="F392" s="4" t="s">
        <v>85</v>
      </c>
      <c r="G392" s="136">
        <v>37656.5</v>
      </c>
      <c r="H392" s="151">
        <v>37656.5</v>
      </c>
      <c r="I392" s="160">
        <f t="shared" si="17"/>
        <v>100</v>
      </c>
      <c r="N392" s="31"/>
    </row>
    <row r="393" spans="1:14" ht="15.5" x14ac:dyDescent="0.35">
      <c r="A393" s="62">
        <v>384</v>
      </c>
      <c r="B393" s="83" t="s">
        <v>80</v>
      </c>
      <c r="C393" s="7">
        <v>901</v>
      </c>
      <c r="D393" s="51">
        <v>1102</v>
      </c>
      <c r="E393" s="12" t="s">
        <v>865</v>
      </c>
      <c r="F393" s="4" t="s">
        <v>79</v>
      </c>
      <c r="G393" s="136">
        <v>55</v>
      </c>
      <c r="H393" s="151">
        <v>30.062000000000001</v>
      </c>
      <c r="I393" s="160">
        <f t="shared" si="17"/>
        <v>54.658181818181816</v>
      </c>
      <c r="N393" s="31"/>
    </row>
    <row r="394" spans="1:14" ht="39" x14ac:dyDescent="0.35">
      <c r="A394" s="62">
        <v>385</v>
      </c>
      <c r="B394" s="5" t="s">
        <v>145</v>
      </c>
      <c r="C394" s="5">
        <v>901</v>
      </c>
      <c r="D394" s="1">
        <v>1102</v>
      </c>
      <c r="E394" s="2" t="s">
        <v>866</v>
      </c>
      <c r="F394" s="2"/>
      <c r="G394" s="135">
        <f>G396+G395</f>
        <v>1550</v>
      </c>
      <c r="H394" s="150">
        <f>H396+H395</f>
        <v>1548.577</v>
      </c>
      <c r="I394" s="159">
        <f t="shared" si="17"/>
        <v>99.908193548387089</v>
      </c>
      <c r="N394" s="31"/>
    </row>
    <row r="395" spans="1:14" ht="15.5" x14ac:dyDescent="0.35">
      <c r="A395" s="62">
        <v>386</v>
      </c>
      <c r="B395" s="83" t="s">
        <v>45</v>
      </c>
      <c r="C395" s="7">
        <v>901</v>
      </c>
      <c r="D395" s="51">
        <v>1102</v>
      </c>
      <c r="E395" s="4" t="s">
        <v>866</v>
      </c>
      <c r="F395" s="4" t="s">
        <v>44</v>
      </c>
      <c r="G395" s="136">
        <v>535</v>
      </c>
      <c r="H395" s="151">
        <v>535</v>
      </c>
      <c r="I395" s="160">
        <f t="shared" si="17"/>
        <v>100</v>
      </c>
      <c r="N395" s="31"/>
    </row>
    <row r="396" spans="1:14" ht="26" x14ac:dyDescent="0.35">
      <c r="A396" s="62">
        <v>387</v>
      </c>
      <c r="B396" s="83" t="s">
        <v>77</v>
      </c>
      <c r="C396" s="7">
        <v>901</v>
      </c>
      <c r="D396" s="3">
        <v>1102</v>
      </c>
      <c r="E396" s="4" t="s">
        <v>866</v>
      </c>
      <c r="F396" s="4" t="s">
        <v>78</v>
      </c>
      <c r="G396" s="136">
        <v>1015</v>
      </c>
      <c r="H396" s="151">
        <v>1013.577</v>
      </c>
      <c r="I396" s="160">
        <f t="shared" si="17"/>
        <v>99.859802955665018</v>
      </c>
      <c r="N396" s="31"/>
    </row>
    <row r="397" spans="1:14" ht="39" x14ac:dyDescent="0.35">
      <c r="A397" s="62">
        <v>388</v>
      </c>
      <c r="B397" s="5" t="s">
        <v>151</v>
      </c>
      <c r="C397" s="5">
        <v>901</v>
      </c>
      <c r="D397" s="1">
        <v>1102</v>
      </c>
      <c r="E397" s="2" t="s">
        <v>867</v>
      </c>
      <c r="F397" s="2"/>
      <c r="G397" s="135">
        <f>G399+G398</f>
        <v>35</v>
      </c>
      <c r="H397" s="150">
        <f>H399+H398</f>
        <v>34.954999999999998</v>
      </c>
      <c r="I397" s="159">
        <f t="shared" ref="I397:I460" si="19">H397/G397*100</f>
        <v>99.871428571428567</v>
      </c>
      <c r="N397" s="31"/>
    </row>
    <row r="398" spans="1:14" ht="15.5" x14ac:dyDescent="0.35">
      <c r="A398" s="62">
        <v>389</v>
      </c>
      <c r="B398" s="83" t="s">
        <v>45</v>
      </c>
      <c r="C398" s="7">
        <v>901</v>
      </c>
      <c r="D398" s="51">
        <v>1102</v>
      </c>
      <c r="E398" s="4" t="s">
        <v>867</v>
      </c>
      <c r="F398" s="4" t="s">
        <v>44</v>
      </c>
      <c r="G398" s="136">
        <v>10</v>
      </c>
      <c r="H398" s="151">
        <v>10</v>
      </c>
      <c r="I398" s="160">
        <f t="shared" si="19"/>
        <v>100</v>
      </c>
      <c r="N398" s="31"/>
    </row>
    <row r="399" spans="1:14" ht="26" x14ac:dyDescent="0.35">
      <c r="A399" s="62">
        <v>390</v>
      </c>
      <c r="B399" s="83" t="s">
        <v>77</v>
      </c>
      <c r="C399" s="7">
        <v>901</v>
      </c>
      <c r="D399" s="3">
        <v>1102</v>
      </c>
      <c r="E399" s="4" t="s">
        <v>867</v>
      </c>
      <c r="F399" s="4" t="s">
        <v>78</v>
      </c>
      <c r="G399" s="136">
        <v>25</v>
      </c>
      <c r="H399" s="151">
        <v>24.954999999999998</v>
      </c>
      <c r="I399" s="160">
        <f t="shared" si="19"/>
        <v>99.82</v>
      </c>
      <c r="N399" s="31"/>
    </row>
    <row r="400" spans="1:14" ht="26" x14ac:dyDescent="0.35">
      <c r="A400" s="62">
        <v>391</v>
      </c>
      <c r="B400" s="77" t="s">
        <v>869</v>
      </c>
      <c r="C400" s="5">
        <v>901</v>
      </c>
      <c r="D400" s="50">
        <v>1102</v>
      </c>
      <c r="E400" s="2" t="s">
        <v>868</v>
      </c>
      <c r="F400" s="4"/>
      <c r="G400" s="135">
        <f>G401</f>
        <v>8000</v>
      </c>
      <c r="H400" s="150">
        <f>H401</f>
        <v>3679.2</v>
      </c>
      <c r="I400" s="159">
        <f t="shared" si="19"/>
        <v>45.989999999999995</v>
      </c>
      <c r="N400" s="31"/>
    </row>
    <row r="401" spans="1:14" ht="26" x14ac:dyDescent="0.35">
      <c r="A401" s="62">
        <v>392</v>
      </c>
      <c r="B401" s="83" t="s">
        <v>77</v>
      </c>
      <c r="C401" s="7">
        <v>901</v>
      </c>
      <c r="D401" s="51">
        <v>1102</v>
      </c>
      <c r="E401" s="4" t="s">
        <v>868</v>
      </c>
      <c r="F401" s="4" t="s">
        <v>78</v>
      </c>
      <c r="G401" s="136">
        <v>8000</v>
      </c>
      <c r="H401" s="151">
        <v>3679.2</v>
      </c>
      <c r="I401" s="160">
        <f t="shared" si="19"/>
        <v>45.989999999999995</v>
      </c>
      <c r="N401" s="31"/>
    </row>
    <row r="402" spans="1:14" ht="39" x14ac:dyDescent="0.35">
      <c r="A402" s="62">
        <v>393</v>
      </c>
      <c r="B402" s="77" t="s">
        <v>583</v>
      </c>
      <c r="C402" s="5">
        <v>901</v>
      </c>
      <c r="D402" s="50">
        <v>1102</v>
      </c>
      <c r="E402" s="10" t="s">
        <v>870</v>
      </c>
      <c r="F402" s="2"/>
      <c r="G402" s="135">
        <f>G403</f>
        <v>122.4</v>
      </c>
      <c r="H402" s="150">
        <f>H403</f>
        <v>122.4</v>
      </c>
      <c r="I402" s="159">
        <f t="shared" si="19"/>
        <v>100</v>
      </c>
      <c r="N402" s="31"/>
    </row>
    <row r="403" spans="1:14" ht="15.5" x14ac:dyDescent="0.35">
      <c r="A403" s="62">
        <v>394</v>
      </c>
      <c r="B403" s="83" t="s">
        <v>86</v>
      </c>
      <c r="C403" s="7">
        <v>901</v>
      </c>
      <c r="D403" s="51">
        <v>1102</v>
      </c>
      <c r="E403" s="12" t="s">
        <v>870</v>
      </c>
      <c r="F403" s="4" t="s">
        <v>85</v>
      </c>
      <c r="G403" s="139">
        <v>122.4</v>
      </c>
      <c r="H403" s="152">
        <v>122.4</v>
      </c>
      <c r="I403" s="160">
        <f t="shared" si="19"/>
        <v>100</v>
      </c>
      <c r="N403" s="31"/>
    </row>
    <row r="404" spans="1:14" ht="52" x14ac:dyDescent="0.35">
      <c r="A404" s="62">
        <v>395</v>
      </c>
      <c r="B404" s="77" t="s">
        <v>872</v>
      </c>
      <c r="C404" s="5">
        <v>901</v>
      </c>
      <c r="D404" s="50">
        <v>1102</v>
      </c>
      <c r="E404" s="10" t="s">
        <v>871</v>
      </c>
      <c r="F404" s="4"/>
      <c r="G404" s="135">
        <f>G405</f>
        <v>52.5</v>
      </c>
      <c r="H404" s="150">
        <f>H405</f>
        <v>52.5</v>
      </c>
      <c r="I404" s="159">
        <f t="shared" si="19"/>
        <v>100</v>
      </c>
      <c r="N404" s="31"/>
    </row>
    <row r="405" spans="1:14" ht="15.5" x14ac:dyDescent="0.35">
      <c r="A405" s="62">
        <v>396</v>
      </c>
      <c r="B405" s="83" t="s">
        <v>86</v>
      </c>
      <c r="C405" s="7">
        <v>901</v>
      </c>
      <c r="D405" s="51">
        <v>1102</v>
      </c>
      <c r="E405" s="12" t="s">
        <v>871</v>
      </c>
      <c r="F405" s="4" t="s">
        <v>85</v>
      </c>
      <c r="G405" s="136">
        <v>52.5</v>
      </c>
      <c r="H405" s="151">
        <v>52.5</v>
      </c>
      <c r="I405" s="160">
        <f t="shared" si="19"/>
        <v>100</v>
      </c>
      <c r="N405" s="31"/>
    </row>
    <row r="406" spans="1:14" ht="15.5" x14ac:dyDescent="0.35">
      <c r="A406" s="62">
        <v>397</v>
      </c>
      <c r="B406" s="77" t="s">
        <v>156</v>
      </c>
      <c r="C406" s="5">
        <v>901</v>
      </c>
      <c r="D406" s="50">
        <v>1102</v>
      </c>
      <c r="E406" s="2" t="s">
        <v>189</v>
      </c>
      <c r="F406" s="2"/>
      <c r="G406" s="135">
        <f>G407+G409</f>
        <v>2363.4</v>
      </c>
      <c r="H406" s="150">
        <f>H407+H409</f>
        <v>2363.4</v>
      </c>
      <c r="I406" s="159">
        <f t="shared" si="19"/>
        <v>100</v>
      </c>
      <c r="N406" s="31"/>
    </row>
    <row r="407" spans="1:14" ht="39" x14ac:dyDescent="0.35">
      <c r="A407" s="62">
        <v>398</v>
      </c>
      <c r="B407" s="77" t="s">
        <v>874</v>
      </c>
      <c r="C407" s="5">
        <v>901</v>
      </c>
      <c r="D407" s="50">
        <v>1102</v>
      </c>
      <c r="E407" s="10" t="s">
        <v>873</v>
      </c>
      <c r="F407" s="4"/>
      <c r="G407" s="135">
        <f>G408</f>
        <v>700</v>
      </c>
      <c r="H407" s="150">
        <f>H408</f>
        <v>700</v>
      </c>
      <c r="I407" s="159">
        <f t="shared" si="19"/>
        <v>100</v>
      </c>
      <c r="N407" s="31"/>
    </row>
    <row r="408" spans="1:14" ht="26" x14ac:dyDescent="0.35">
      <c r="A408" s="62">
        <v>399</v>
      </c>
      <c r="B408" s="83" t="s">
        <v>77</v>
      </c>
      <c r="C408" s="7">
        <v>901</v>
      </c>
      <c r="D408" s="51">
        <v>1102</v>
      </c>
      <c r="E408" s="12" t="s">
        <v>873</v>
      </c>
      <c r="F408" s="4" t="s">
        <v>78</v>
      </c>
      <c r="G408" s="136">
        <v>700</v>
      </c>
      <c r="H408" s="151">
        <v>700</v>
      </c>
      <c r="I408" s="160">
        <f t="shared" si="19"/>
        <v>100</v>
      </c>
      <c r="N408" s="31"/>
    </row>
    <row r="409" spans="1:14" ht="52" x14ac:dyDescent="0.35">
      <c r="A409" s="62">
        <v>400</v>
      </c>
      <c r="B409" s="84" t="s">
        <v>734</v>
      </c>
      <c r="C409" s="5">
        <v>901</v>
      </c>
      <c r="D409" s="50">
        <v>1102</v>
      </c>
      <c r="E409" s="137" t="s">
        <v>729</v>
      </c>
      <c r="F409" s="2"/>
      <c r="G409" s="135">
        <f>G410+G411</f>
        <v>1663.4</v>
      </c>
      <c r="H409" s="150">
        <f>H410+H411</f>
        <v>1663.4</v>
      </c>
      <c r="I409" s="159">
        <f t="shared" si="19"/>
        <v>100</v>
      </c>
      <c r="N409" s="31"/>
    </row>
    <row r="410" spans="1:14" ht="15.5" x14ac:dyDescent="0.35">
      <c r="A410" s="62">
        <v>401</v>
      </c>
      <c r="B410" s="83" t="s">
        <v>45</v>
      </c>
      <c r="C410" s="7">
        <v>901</v>
      </c>
      <c r="D410" s="51">
        <v>1102</v>
      </c>
      <c r="E410" s="138" t="s">
        <v>729</v>
      </c>
      <c r="F410" s="4" t="s">
        <v>44</v>
      </c>
      <c r="G410" s="139">
        <v>533</v>
      </c>
      <c r="H410" s="152">
        <v>533</v>
      </c>
      <c r="I410" s="160">
        <f t="shared" si="19"/>
        <v>100</v>
      </c>
      <c r="N410" s="31"/>
    </row>
    <row r="411" spans="1:14" ht="15.5" x14ac:dyDescent="0.35">
      <c r="A411" s="62">
        <v>402</v>
      </c>
      <c r="B411" s="83" t="s">
        <v>86</v>
      </c>
      <c r="C411" s="7">
        <v>901</v>
      </c>
      <c r="D411" s="51">
        <v>1102</v>
      </c>
      <c r="E411" s="138" t="s">
        <v>729</v>
      </c>
      <c r="F411" s="4" t="s">
        <v>85</v>
      </c>
      <c r="G411" s="139">
        <v>1130.4000000000001</v>
      </c>
      <c r="H411" s="152">
        <v>1130.4000000000001</v>
      </c>
      <c r="I411" s="160">
        <f t="shared" si="19"/>
        <v>100</v>
      </c>
      <c r="N411" s="31"/>
    </row>
    <row r="412" spans="1:14" ht="15.5" x14ac:dyDescent="0.35">
      <c r="A412" s="62">
        <v>403</v>
      </c>
      <c r="B412" s="23" t="s">
        <v>71</v>
      </c>
      <c r="C412" s="5">
        <v>901</v>
      </c>
      <c r="D412" s="1">
        <v>1200</v>
      </c>
      <c r="E412" s="12"/>
      <c r="F412" s="29"/>
      <c r="G412" s="135">
        <f t="shared" ref="G412:H415" si="20">G413</f>
        <v>550</v>
      </c>
      <c r="H412" s="150">
        <f t="shared" si="20"/>
        <v>475.09303</v>
      </c>
      <c r="I412" s="159">
        <f t="shared" si="19"/>
        <v>86.380550909090914</v>
      </c>
      <c r="N412" s="31"/>
    </row>
    <row r="413" spans="1:14" ht="15.5" x14ac:dyDescent="0.35">
      <c r="A413" s="62">
        <v>404</v>
      </c>
      <c r="B413" s="77" t="s">
        <v>102</v>
      </c>
      <c r="C413" s="5">
        <v>901</v>
      </c>
      <c r="D413" s="1">
        <v>1202</v>
      </c>
      <c r="E413" s="10"/>
      <c r="F413" s="39"/>
      <c r="G413" s="135">
        <f t="shared" si="20"/>
        <v>550</v>
      </c>
      <c r="H413" s="150">
        <f t="shared" si="20"/>
        <v>475.09303</v>
      </c>
      <c r="I413" s="159">
        <f t="shared" si="19"/>
        <v>86.380550909090914</v>
      </c>
      <c r="N413" s="31"/>
    </row>
    <row r="414" spans="1:14" ht="15.5" x14ac:dyDescent="0.35">
      <c r="A414" s="62">
        <v>405</v>
      </c>
      <c r="B414" s="5" t="s">
        <v>156</v>
      </c>
      <c r="C414" s="5">
        <v>901</v>
      </c>
      <c r="D414" s="1">
        <v>1202</v>
      </c>
      <c r="E414" s="2" t="s">
        <v>189</v>
      </c>
      <c r="F414" s="2"/>
      <c r="G414" s="135">
        <f t="shared" si="20"/>
        <v>550</v>
      </c>
      <c r="H414" s="150">
        <f t="shared" si="20"/>
        <v>475.09303</v>
      </c>
      <c r="I414" s="159">
        <f t="shared" si="19"/>
        <v>86.380550909090914</v>
      </c>
      <c r="N414" s="31"/>
    </row>
    <row r="415" spans="1:14" ht="65" x14ac:dyDescent="0.35">
      <c r="A415" s="62">
        <v>406</v>
      </c>
      <c r="B415" s="84" t="s">
        <v>70</v>
      </c>
      <c r="C415" s="5">
        <v>901</v>
      </c>
      <c r="D415" s="1">
        <v>1202</v>
      </c>
      <c r="E415" s="10" t="s">
        <v>313</v>
      </c>
      <c r="F415" s="39"/>
      <c r="G415" s="135">
        <f t="shared" si="20"/>
        <v>550</v>
      </c>
      <c r="H415" s="150">
        <f t="shared" si="20"/>
        <v>475.09303</v>
      </c>
      <c r="I415" s="159">
        <f t="shared" si="19"/>
        <v>86.380550909090914</v>
      </c>
      <c r="N415" s="31"/>
    </row>
    <row r="416" spans="1:14" ht="39" x14ac:dyDescent="0.35">
      <c r="A416" s="62">
        <v>407</v>
      </c>
      <c r="B416" s="7" t="s">
        <v>517</v>
      </c>
      <c r="C416" s="7">
        <v>901</v>
      </c>
      <c r="D416" s="3">
        <v>1202</v>
      </c>
      <c r="E416" s="12" t="s">
        <v>313</v>
      </c>
      <c r="F416" s="4" t="s">
        <v>56</v>
      </c>
      <c r="G416" s="136">
        <v>550</v>
      </c>
      <c r="H416" s="151">
        <v>475.09303</v>
      </c>
      <c r="I416" s="160">
        <f t="shared" si="19"/>
        <v>86.380550909090914</v>
      </c>
      <c r="N416" s="31"/>
    </row>
    <row r="417" spans="1:14" ht="30.5" x14ac:dyDescent="0.35">
      <c r="A417" s="62">
        <v>408</v>
      </c>
      <c r="B417" s="47" t="s">
        <v>519</v>
      </c>
      <c r="C417" s="5">
        <v>901</v>
      </c>
      <c r="D417" s="1">
        <v>1300</v>
      </c>
      <c r="E417" s="10"/>
      <c r="F417" s="10"/>
      <c r="G417" s="135">
        <f t="shared" ref="G417:H420" si="21">G418</f>
        <v>14.399999999999999</v>
      </c>
      <c r="H417" s="150">
        <f t="shared" si="21"/>
        <v>14.4</v>
      </c>
      <c r="I417" s="159">
        <f t="shared" si="19"/>
        <v>100.00000000000003</v>
      </c>
      <c r="N417" s="31"/>
    </row>
    <row r="418" spans="1:14" ht="26.5" x14ac:dyDescent="0.35">
      <c r="A418" s="62">
        <v>409</v>
      </c>
      <c r="B418" s="8" t="s">
        <v>520</v>
      </c>
      <c r="C418" s="5">
        <v>901</v>
      </c>
      <c r="D418" s="1">
        <v>1301</v>
      </c>
      <c r="E418" s="2"/>
      <c r="F418" s="2"/>
      <c r="G418" s="135">
        <f t="shared" si="21"/>
        <v>14.399999999999999</v>
      </c>
      <c r="H418" s="150">
        <f t="shared" si="21"/>
        <v>14.4</v>
      </c>
      <c r="I418" s="159">
        <f t="shared" si="19"/>
        <v>100.00000000000003</v>
      </c>
      <c r="N418" s="31"/>
    </row>
    <row r="419" spans="1:14" ht="26" x14ac:dyDescent="0.35">
      <c r="A419" s="62">
        <v>410</v>
      </c>
      <c r="B419" s="27" t="s">
        <v>741</v>
      </c>
      <c r="C419" s="5">
        <v>901</v>
      </c>
      <c r="D419" s="1">
        <v>1301</v>
      </c>
      <c r="E419" s="2" t="s">
        <v>252</v>
      </c>
      <c r="F419" s="2"/>
      <c r="G419" s="135">
        <f t="shared" si="21"/>
        <v>14.399999999999999</v>
      </c>
      <c r="H419" s="150">
        <f t="shared" si="21"/>
        <v>14.4</v>
      </c>
      <c r="I419" s="159">
        <f t="shared" si="19"/>
        <v>100.00000000000003</v>
      </c>
      <c r="N419" s="31"/>
    </row>
    <row r="420" spans="1:14" ht="26" x14ac:dyDescent="0.35">
      <c r="A420" s="62">
        <v>411</v>
      </c>
      <c r="B420" s="5" t="s">
        <v>110</v>
      </c>
      <c r="C420" s="5">
        <v>901</v>
      </c>
      <c r="D420" s="1">
        <v>1301</v>
      </c>
      <c r="E420" s="2" t="s">
        <v>314</v>
      </c>
      <c r="F420" s="2"/>
      <c r="G420" s="135">
        <f t="shared" si="21"/>
        <v>14.399999999999999</v>
      </c>
      <c r="H420" s="150">
        <f t="shared" si="21"/>
        <v>14.4</v>
      </c>
      <c r="I420" s="159">
        <f t="shared" si="19"/>
        <v>100.00000000000003</v>
      </c>
      <c r="N420" s="31"/>
    </row>
    <row r="421" spans="1:14" ht="15.5" x14ac:dyDescent="0.35">
      <c r="A421" s="62">
        <v>412</v>
      </c>
      <c r="B421" s="7" t="s">
        <v>83</v>
      </c>
      <c r="C421" s="7">
        <v>901</v>
      </c>
      <c r="D421" s="3">
        <v>1301</v>
      </c>
      <c r="E421" s="4" t="s">
        <v>314</v>
      </c>
      <c r="F421" s="4" t="s">
        <v>82</v>
      </c>
      <c r="G421" s="136">
        <f>9.2+5.2</f>
        <v>14.399999999999999</v>
      </c>
      <c r="H421" s="151">
        <v>14.4</v>
      </c>
      <c r="I421" s="160">
        <f t="shared" si="19"/>
        <v>100.00000000000003</v>
      </c>
      <c r="N421" s="31"/>
    </row>
    <row r="422" spans="1:14" ht="45" x14ac:dyDescent="0.35">
      <c r="A422" s="62">
        <v>413</v>
      </c>
      <c r="B422" s="116" t="s">
        <v>645</v>
      </c>
      <c r="C422" s="27">
        <v>902</v>
      </c>
      <c r="D422" s="1"/>
      <c r="E422" s="2"/>
      <c r="F422" s="2"/>
      <c r="G422" s="140">
        <f>G423+G453+G432</f>
        <v>66132.399999999994</v>
      </c>
      <c r="H422" s="153">
        <f>H423+H453+H432</f>
        <v>35088.602709999992</v>
      </c>
      <c r="I422" s="159">
        <f t="shared" si="19"/>
        <v>53.058111772746784</v>
      </c>
      <c r="N422" s="31"/>
    </row>
    <row r="423" spans="1:14" ht="15.5" x14ac:dyDescent="0.35">
      <c r="A423" s="62">
        <v>414</v>
      </c>
      <c r="B423" s="23" t="s">
        <v>4</v>
      </c>
      <c r="C423" s="27">
        <v>902</v>
      </c>
      <c r="D423" s="1">
        <v>100</v>
      </c>
      <c r="E423" s="2"/>
      <c r="F423" s="2"/>
      <c r="G423" s="140">
        <f>G424</f>
        <v>10168</v>
      </c>
      <c r="H423" s="153">
        <f>H424</f>
        <v>10164.980140000001</v>
      </c>
      <c r="I423" s="159">
        <f t="shared" si="19"/>
        <v>99.970300354051943</v>
      </c>
      <c r="N423" s="31"/>
    </row>
    <row r="424" spans="1:14" ht="15.5" x14ac:dyDescent="0.35">
      <c r="A424" s="62">
        <v>415</v>
      </c>
      <c r="B424" s="5" t="s">
        <v>25</v>
      </c>
      <c r="C424" s="5">
        <v>902</v>
      </c>
      <c r="D424" s="1">
        <v>113</v>
      </c>
      <c r="E424" s="2"/>
      <c r="F424" s="2"/>
      <c r="G424" s="140">
        <f>G425+G429</f>
        <v>10168</v>
      </c>
      <c r="H424" s="153">
        <f>H425+H429</f>
        <v>10164.980140000001</v>
      </c>
      <c r="I424" s="159">
        <f t="shared" si="19"/>
        <v>99.970300354051943</v>
      </c>
      <c r="N424" s="31"/>
    </row>
    <row r="425" spans="1:14" ht="39" x14ac:dyDescent="0.35">
      <c r="A425" s="62">
        <v>416</v>
      </c>
      <c r="B425" s="27" t="s">
        <v>769</v>
      </c>
      <c r="C425" s="27">
        <v>902</v>
      </c>
      <c r="D425" s="9">
        <v>113</v>
      </c>
      <c r="E425" s="10" t="s">
        <v>258</v>
      </c>
      <c r="F425" s="10"/>
      <c r="G425" s="135">
        <f>G426</f>
        <v>9865.7999999999993</v>
      </c>
      <c r="H425" s="150">
        <f>H426</f>
        <v>9862.7801400000008</v>
      </c>
      <c r="I425" s="159">
        <f t="shared" si="19"/>
        <v>99.969390622149263</v>
      </c>
      <c r="N425" s="31"/>
    </row>
    <row r="426" spans="1:14" ht="26" x14ac:dyDescent="0.35">
      <c r="A426" s="62">
        <v>417</v>
      </c>
      <c r="B426" s="5" t="s">
        <v>109</v>
      </c>
      <c r="C426" s="27">
        <v>902</v>
      </c>
      <c r="D426" s="1">
        <v>113</v>
      </c>
      <c r="E426" s="2" t="s">
        <v>320</v>
      </c>
      <c r="F426" s="2"/>
      <c r="G426" s="135">
        <f>G427+G428</f>
        <v>9865.7999999999993</v>
      </c>
      <c r="H426" s="150">
        <f>H427+H428</f>
        <v>9862.7801400000008</v>
      </c>
      <c r="I426" s="159">
        <f t="shared" si="19"/>
        <v>99.969390622149263</v>
      </c>
      <c r="N426" s="31"/>
    </row>
    <row r="427" spans="1:14" ht="26" x14ac:dyDescent="0.35">
      <c r="A427" s="62">
        <v>418</v>
      </c>
      <c r="B427" s="7" t="s">
        <v>81</v>
      </c>
      <c r="C427" s="40">
        <v>902</v>
      </c>
      <c r="D427" s="3">
        <v>113</v>
      </c>
      <c r="E427" s="138" t="s">
        <v>320</v>
      </c>
      <c r="F427" s="4" t="s">
        <v>50</v>
      </c>
      <c r="G427" s="136">
        <v>9505.5</v>
      </c>
      <c r="H427" s="151">
        <v>9503.9713400000001</v>
      </c>
      <c r="I427" s="160">
        <f t="shared" si="19"/>
        <v>99.983918152648471</v>
      </c>
      <c r="N427" s="31"/>
    </row>
    <row r="428" spans="1:14" ht="26" x14ac:dyDescent="0.35">
      <c r="A428" s="62">
        <v>419</v>
      </c>
      <c r="B428" s="7" t="s">
        <v>77</v>
      </c>
      <c r="C428" s="40">
        <v>902</v>
      </c>
      <c r="D428" s="3">
        <v>113</v>
      </c>
      <c r="E428" s="138" t="s">
        <v>320</v>
      </c>
      <c r="F428" s="4">
        <v>240</v>
      </c>
      <c r="G428" s="136">
        <f>360.3+262.6-262.6</f>
        <v>360.30000000000007</v>
      </c>
      <c r="H428" s="151">
        <v>358.80880000000002</v>
      </c>
      <c r="I428" s="160">
        <f t="shared" si="19"/>
        <v>99.58612267554814</v>
      </c>
      <c r="N428" s="31"/>
    </row>
    <row r="429" spans="1:14" ht="26" x14ac:dyDescent="0.35">
      <c r="A429" s="62">
        <v>420</v>
      </c>
      <c r="B429" s="77" t="s">
        <v>106</v>
      </c>
      <c r="C429" s="27">
        <v>902</v>
      </c>
      <c r="D429" s="50">
        <v>113</v>
      </c>
      <c r="E429" s="2" t="s">
        <v>189</v>
      </c>
      <c r="F429" s="4"/>
      <c r="G429" s="135">
        <f>G430</f>
        <v>302.2</v>
      </c>
      <c r="H429" s="150">
        <f>H430</f>
        <v>302.2</v>
      </c>
      <c r="I429" s="159">
        <f t="shared" si="19"/>
        <v>100</v>
      </c>
      <c r="N429" s="31"/>
    </row>
    <row r="430" spans="1:14" ht="52" x14ac:dyDescent="0.35">
      <c r="A430" s="62">
        <v>421</v>
      </c>
      <c r="B430" s="84" t="s">
        <v>734</v>
      </c>
      <c r="C430" s="27">
        <v>902</v>
      </c>
      <c r="D430" s="79">
        <v>113</v>
      </c>
      <c r="E430" s="137" t="s">
        <v>729</v>
      </c>
      <c r="F430" s="4"/>
      <c r="G430" s="135">
        <f>G431</f>
        <v>302.2</v>
      </c>
      <c r="H430" s="150">
        <f>H431</f>
        <v>302.2</v>
      </c>
      <c r="I430" s="159">
        <f t="shared" si="19"/>
        <v>100</v>
      </c>
      <c r="N430" s="31"/>
    </row>
    <row r="431" spans="1:14" ht="26" x14ac:dyDescent="0.35">
      <c r="A431" s="62">
        <v>422</v>
      </c>
      <c r="B431" s="83" t="s">
        <v>81</v>
      </c>
      <c r="C431" s="40">
        <v>902</v>
      </c>
      <c r="D431" s="80">
        <v>113</v>
      </c>
      <c r="E431" s="138" t="s">
        <v>729</v>
      </c>
      <c r="F431" s="4" t="s">
        <v>50</v>
      </c>
      <c r="G431" s="139">
        <v>302.2</v>
      </c>
      <c r="H431" s="152">
        <v>302.2</v>
      </c>
      <c r="I431" s="160">
        <f t="shared" si="19"/>
        <v>100</v>
      </c>
      <c r="N431" s="31"/>
    </row>
    <row r="432" spans="1:14" ht="15.5" x14ac:dyDescent="0.35">
      <c r="A432" s="62">
        <v>423</v>
      </c>
      <c r="B432" s="82" t="s">
        <v>11</v>
      </c>
      <c r="C432" s="27">
        <v>902</v>
      </c>
      <c r="D432" s="50">
        <v>400</v>
      </c>
      <c r="E432" s="4"/>
      <c r="F432" s="4"/>
      <c r="G432" s="135">
        <f>G437+G441+G433</f>
        <v>3794.1</v>
      </c>
      <c r="H432" s="150">
        <f>H437+H441+H433</f>
        <v>3690.0799399999996</v>
      </c>
      <c r="I432" s="159">
        <f t="shared" si="19"/>
        <v>97.258373263751608</v>
      </c>
      <c r="N432" s="31"/>
    </row>
    <row r="433" spans="1:14" ht="15.5" x14ac:dyDescent="0.35">
      <c r="A433" s="62">
        <v>424</v>
      </c>
      <c r="B433" s="77" t="s">
        <v>185</v>
      </c>
      <c r="C433" s="27">
        <v>902</v>
      </c>
      <c r="D433" s="50">
        <v>405</v>
      </c>
      <c r="E433" s="2"/>
      <c r="F433" s="2"/>
      <c r="G433" s="135">
        <f t="shared" ref="G433:H435" si="22">G434</f>
        <v>135.19999999999999</v>
      </c>
      <c r="H433" s="150">
        <f t="shared" si="22"/>
        <v>135.2045</v>
      </c>
      <c r="I433" s="159">
        <f t="shared" si="19"/>
        <v>100.00332840236688</v>
      </c>
      <c r="N433" s="31"/>
    </row>
    <row r="434" spans="1:14" ht="39" x14ac:dyDescent="0.35">
      <c r="A434" s="62">
        <v>425</v>
      </c>
      <c r="B434" s="84" t="s">
        <v>769</v>
      </c>
      <c r="C434" s="27">
        <v>902</v>
      </c>
      <c r="D434" s="50">
        <v>405</v>
      </c>
      <c r="E434" s="10" t="s">
        <v>258</v>
      </c>
      <c r="F434" s="10"/>
      <c r="G434" s="135">
        <f t="shared" si="22"/>
        <v>135.19999999999999</v>
      </c>
      <c r="H434" s="150">
        <f t="shared" si="22"/>
        <v>135.2045</v>
      </c>
      <c r="I434" s="159">
        <f t="shared" si="19"/>
        <v>100.00332840236688</v>
      </c>
      <c r="N434" s="31"/>
    </row>
    <row r="435" spans="1:14" ht="39" x14ac:dyDescent="0.35">
      <c r="A435" s="62">
        <v>426</v>
      </c>
      <c r="B435" s="84" t="s">
        <v>736</v>
      </c>
      <c r="C435" s="27">
        <v>902</v>
      </c>
      <c r="D435" s="50">
        <v>405</v>
      </c>
      <c r="E435" s="2" t="s">
        <v>731</v>
      </c>
      <c r="F435" s="2"/>
      <c r="G435" s="135">
        <f t="shared" si="22"/>
        <v>135.19999999999999</v>
      </c>
      <c r="H435" s="150">
        <f t="shared" si="22"/>
        <v>135.2045</v>
      </c>
      <c r="I435" s="159">
        <f t="shared" si="19"/>
        <v>100.00332840236688</v>
      </c>
      <c r="N435" s="31"/>
    </row>
    <row r="436" spans="1:14" ht="26" x14ac:dyDescent="0.35">
      <c r="A436" s="62">
        <v>427</v>
      </c>
      <c r="B436" s="83" t="s">
        <v>77</v>
      </c>
      <c r="C436" s="40">
        <v>902</v>
      </c>
      <c r="D436" s="51">
        <v>405</v>
      </c>
      <c r="E436" s="4" t="s">
        <v>731</v>
      </c>
      <c r="F436" s="4">
        <v>240</v>
      </c>
      <c r="G436" s="136">
        <v>135.19999999999999</v>
      </c>
      <c r="H436" s="151">
        <v>135.2045</v>
      </c>
      <c r="I436" s="160">
        <f t="shared" si="19"/>
        <v>100.00332840236688</v>
      </c>
      <c r="N436" s="31"/>
    </row>
    <row r="437" spans="1:14" ht="15.5" x14ac:dyDescent="0.35">
      <c r="A437" s="62">
        <v>428</v>
      </c>
      <c r="B437" s="77" t="s">
        <v>57</v>
      </c>
      <c r="C437" s="27">
        <v>902</v>
      </c>
      <c r="D437" s="50">
        <v>409</v>
      </c>
      <c r="E437" s="2"/>
      <c r="F437" s="2"/>
      <c r="G437" s="135">
        <f t="shared" ref="G437:H439" si="23">G438</f>
        <v>200</v>
      </c>
      <c r="H437" s="150">
        <f t="shared" si="23"/>
        <v>200</v>
      </c>
      <c r="I437" s="159">
        <f t="shared" si="19"/>
        <v>100</v>
      </c>
      <c r="N437" s="31"/>
    </row>
    <row r="438" spans="1:14" ht="39" x14ac:dyDescent="0.35">
      <c r="A438" s="62">
        <v>429</v>
      </c>
      <c r="B438" s="84" t="s">
        <v>769</v>
      </c>
      <c r="C438" s="27">
        <v>902</v>
      </c>
      <c r="D438" s="50">
        <v>409</v>
      </c>
      <c r="E438" s="10" t="s">
        <v>258</v>
      </c>
      <c r="F438" s="10"/>
      <c r="G438" s="135">
        <f t="shared" si="23"/>
        <v>200</v>
      </c>
      <c r="H438" s="150">
        <f t="shared" si="23"/>
        <v>200</v>
      </c>
      <c r="I438" s="159">
        <f t="shared" si="19"/>
        <v>100</v>
      </c>
      <c r="N438" s="31"/>
    </row>
    <row r="439" spans="1:14" ht="52" x14ac:dyDescent="0.35">
      <c r="A439" s="62">
        <v>430</v>
      </c>
      <c r="B439" s="77" t="s">
        <v>118</v>
      </c>
      <c r="C439" s="27">
        <v>902</v>
      </c>
      <c r="D439" s="50">
        <v>409</v>
      </c>
      <c r="E439" s="10" t="s">
        <v>273</v>
      </c>
      <c r="F439" s="10"/>
      <c r="G439" s="135">
        <f t="shared" si="23"/>
        <v>200</v>
      </c>
      <c r="H439" s="150">
        <f t="shared" si="23"/>
        <v>200</v>
      </c>
      <c r="I439" s="159">
        <f t="shared" si="19"/>
        <v>100</v>
      </c>
      <c r="N439" s="31"/>
    </row>
    <row r="440" spans="1:14" ht="26" x14ac:dyDescent="0.35">
      <c r="A440" s="62">
        <v>431</v>
      </c>
      <c r="B440" s="83" t="s">
        <v>77</v>
      </c>
      <c r="C440" s="40">
        <v>902</v>
      </c>
      <c r="D440" s="51">
        <v>409</v>
      </c>
      <c r="E440" s="12" t="s">
        <v>273</v>
      </c>
      <c r="F440" s="12" t="s">
        <v>78</v>
      </c>
      <c r="G440" s="136">
        <f>200</f>
        <v>200</v>
      </c>
      <c r="H440" s="151">
        <v>200</v>
      </c>
      <c r="I440" s="160">
        <f t="shared" si="19"/>
        <v>100</v>
      </c>
      <c r="N440" s="31"/>
    </row>
    <row r="441" spans="1:14" ht="15.5" x14ac:dyDescent="0.35">
      <c r="A441" s="62">
        <v>432</v>
      </c>
      <c r="B441" s="5" t="s">
        <v>67</v>
      </c>
      <c r="C441" s="5">
        <v>902</v>
      </c>
      <c r="D441" s="1">
        <v>412</v>
      </c>
      <c r="E441" s="2"/>
      <c r="F441" s="4"/>
      <c r="G441" s="135">
        <f>G442</f>
        <v>3458.9</v>
      </c>
      <c r="H441" s="150">
        <f>H442</f>
        <v>3354.8754399999998</v>
      </c>
      <c r="I441" s="159">
        <f t="shared" si="19"/>
        <v>96.992553702043992</v>
      </c>
      <c r="N441" s="31"/>
    </row>
    <row r="442" spans="1:14" ht="39" x14ac:dyDescent="0.35">
      <c r="A442" s="62">
        <v>433</v>
      </c>
      <c r="B442" s="27" t="s">
        <v>769</v>
      </c>
      <c r="C442" s="27">
        <v>902</v>
      </c>
      <c r="D442" s="9">
        <v>412</v>
      </c>
      <c r="E442" s="10" t="s">
        <v>258</v>
      </c>
      <c r="F442" s="10"/>
      <c r="G442" s="135">
        <f>G443+G445+G447+G449+G451</f>
        <v>3458.9</v>
      </c>
      <c r="H442" s="150">
        <f>H443+H445+H447+H449+H451</f>
        <v>3354.8754399999998</v>
      </c>
      <c r="I442" s="159">
        <f t="shared" si="19"/>
        <v>96.992553702043992</v>
      </c>
      <c r="N442" s="31"/>
    </row>
    <row r="443" spans="1:14" ht="52" x14ac:dyDescent="0.35">
      <c r="A443" s="62">
        <v>434</v>
      </c>
      <c r="B443" s="77" t="s">
        <v>181</v>
      </c>
      <c r="C443" s="27">
        <v>902</v>
      </c>
      <c r="D443" s="9">
        <v>412</v>
      </c>
      <c r="E443" s="10" t="s">
        <v>272</v>
      </c>
      <c r="F443" s="10"/>
      <c r="G443" s="135">
        <f>G444</f>
        <v>980.9</v>
      </c>
      <c r="H443" s="150">
        <f>H444</f>
        <v>881.47699999999998</v>
      </c>
      <c r="I443" s="159">
        <f t="shared" si="19"/>
        <v>89.864104393923952</v>
      </c>
      <c r="N443" s="31"/>
    </row>
    <row r="444" spans="1:14" ht="26" x14ac:dyDescent="0.35">
      <c r="A444" s="62">
        <v>435</v>
      </c>
      <c r="B444" s="7" t="s">
        <v>77</v>
      </c>
      <c r="C444" s="40">
        <v>902</v>
      </c>
      <c r="D444" s="11">
        <v>412</v>
      </c>
      <c r="E444" s="12" t="s">
        <v>272</v>
      </c>
      <c r="F444" s="12" t="s">
        <v>78</v>
      </c>
      <c r="G444" s="136">
        <v>980.9</v>
      </c>
      <c r="H444" s="151">
        <v>881.47699999999998</v>
      </c>
      <c r="I444" s="160">
        <f t="shared" si="19"/>
        <v>89.864104393923952</v>
      </c>
      <c r="N444" s="31"/>
    </row>
    <row r="445" spans="1:14" ht="52" x14ac:dyDescent="0.35">
      <c r="A445" s="62">
        <v>436</v>
      </c>
      <c r="B445" s="5" t="s">
        <v>118</v>
      </c>
      <c r="C445" s="27">
        <v>902</v>
      </c>
      <c r="D445" s="9">
        <v>412</v>
      </c>
      <c r="E445" s="10" t="s">
        <v>273</v>
      </c>
      <c r="F445" s="10"/>
      <c r="G445" s="135">
        <f>G446</f>
        <v>279</v>
      </c>
      <c r="H445" s="150">
        <f>H446</f>
        <v>275.19844000000001</v>
      </c>
      <c r="I445" s="159">
        <f t="shared" si="19"/>
        <v>98.637433691756272</v>
      </c>
      <c r="N445" s="31"/>
    </row>
    <row r="446" spans="1:14" ht="26" x14ac:dyDescent="0.35">
      <c r="A446" s="62">
        <v>437</v>
      </c>
      <c r="B446" s="7" t="s">
        <v>77</v>
      </c>
      <c r="C446" s="40">
        <v>902</v>
      </c>
      <c r="D446" s="11">
        <v>412</v>
      </c>
      <c r="E446" s="12" t="s">
        <v>273</v>
      </c>
      <c r="F446" s="12" t="s">
        <v>78</v>
      </c>
      <c r="G446" s="136">
        <v>279</v>
      </c>
      <c r="H446" s="151">
        <v>275.19844000000001</v>
      </c>
      <c r="I446" s="160">
        <f t="shared" si="19"/>
        <v>98.637433691756272</v>
      </c>
      <c r="N446" s="31"/>
    </row>
    <row r="447" spans="1:14" ht="39" x14ac:dyDescent="0.35">
      <c r="A447" s="62">
        <v>438</v>
      </c>
      <c r="B447" s="5" t="s">
        <v>334</v>
      </c>
      <c r="C447" s="27">
        <v>902</v>
      </c>
      <c r="D447" s="9">
        <v>412</v>
      </c>
      <c r="E447" s="74" t="s">
        <v>770</v>
      </c>
      <c r="F447" s="10"/>
      <c r="G447" s="135">
        <f>G448</f>
        <v>149</v>
      </c>
      <c r="H447" s="150">
        <f>H448</f>
        <v>148.19999999999999</v>
      </c>
      <c r="I447" s="159">
        <f t="shared" si="19"/>
        <v>99.46308724832214</v>
      </c>
      <c r="N447" s="31"/>
    </row>
    <row r="448" spans="1:14" ht="26" x14ac:dyDescent="0.35">
      <c r="A448" s="62">
        <v>439</v>
      </c>
      <c r="B448" s="7" t="s">
        <v>77</v>
      </c>
      <c r="C448" s="40">
        <v>902</v>
      </c>
      <c r="D448" s="11">
        <v>412</v>
      </c>
      <c r="E448" s="12" t="s">
        <v>770</v>
      </c>
      <c r="F448" s="12" t="s">
        <v>78</v>
      </c>
      <c r="G448" s="136">
        <f>199-50</f>
        <v>149</v>
      </c>
      <c r="H448" s="151">
        <v>148.19999999999999</v>
      </c>
      <c r="I448" s="160">
        <f t="shared" si="19"/>
        <v>99.46308724832214</v>
      </c>
      <c r="N448" s="31"/>
    </row>
    <row r="449" spans="1:14" ht="26" x14ac:dyDescent="0.35">
      <c r="A449" s="62">
        <v>440</v>
      </c>
      <c r="B449" s="77" t="s">
        <v>117</v>
      </c>
      <c r="C449" s="40">
        <v>902</v>
      </c>
      <c r="D449" s="79">
        <v>412</v>
      </c>
      <c r="E449" s="74" t="s">
        <v>333</v>
      </c>
      <c r="F449" s="10"/>
      <c r="G449" s="135">
        <f>G450</f>
        <v>1750</v>
      </c>
      <c r="H449" s="150">
        <f>H450</f>
        <v>1750</v>
      </c>
      <c r="I449" s="159">
        <f t="shared" si="19"/>
        <v>100</v>
      </c>
      <c r="N449" s="31"/>
    </row>
    <row r="450" spans="1:14" ht="26" x14ac:dyDescent="0.35">
      <c r="A450" s="62">
        <v>441</v>
      </c>
      <c r="B450" s="83" t="s">
        <v>77</v>
      </c>
      <c r="C450" s="40">
        <v>902</v>
      </c>
      <c r="D450" s="80">
        <v>412</v>
      </c>
      <c r="E450" s="12" t="s">
        <v>333</v>
      </c>
      <c r="F450" s="4">
        <v>240</v>
      </c>
      <c r="G450" s="136">
        <f>600+1150</f>
        <v>1750</v>
      </c>
      <c r="H450" s="151">
        <v>1750</v>
      </c>
      <c r="I450" s="160">
        <f t="shared" si="19"/>
        <v>100</v>
      </c>
      <c r="N450" s="31"/>
    </row>
    <row r="451" spans="1:14" ht="15.5" x14ac:dyDescent="0.35">
      <c r="A451" s="62">
        <v>442</v>
      </c>
      <c r="B451" s="77" t="s">
        <v>441</v>
      </c>
      <c r="C451" s="40">
        <v>902</v>
      </c>
      <c r="D451" s="79">
        <v>412</v>
      </c>
      <c r="E451" s="74" t="s">
        <v>771</v>
      </c>
      <c r="F451" s="2"/>
      <c r="G451" s="135">
        <f>G452</f>
        <v>300</v>
      </c>
      <c r="H451" s="150">
        <f>H452</f>
        <v>300</v>
      </c>
      <c r="I451" s="159">
        <f t="shared" si="19"/>
        <v>100</v>
      </c>
      <c r="N451" s="31"/>
    </row>
    <row r="452" spans="1:14" ht="26" x14ac:dyDescent="0.35">
      <c r="A452" s="62">
        <v>443</v>
      </c>
      <c r="B452" s="83" t="s">
        <v>77</v>
      </c>
      <c r="C452" s="40">
        <v>902</v>
      </c>
      <c r="D452" s="80">
        <v>412</v>
      </c>
      <c r="E452" s="12" t="s">
        <v>771</v>
      </c>
      <c r="F452" s="4">
        <v>240</v>
      </c>
      <c r="G452" s="136">
        <v>300</v>
      </c>
      <c r="H452" s="151">
        <v>300</v>
      </c>
      <c r="I452" s="160">
        <f t="shared" si="19"/>
        <v>100</v>
      </c>
      <c r="N452" s="31"/>
    </row>
    <row r="453" spans="1:14" ht="15.5" x14ac:dyDescent="0.35">
      <c r="A453" s="62">
        <v>444</v>
      </c>
      <c r="B453" s="23" t="s">
        <v>13</v>
      </c>
      <c r="C453" s="30" t="s">
        <v>474</v>
      </c>
      <c r="D453" s="30" t="s">
        <v>473</v>
      </c>
      <c r="E453" s="12"/>
      <c r="F453" s="12"/>
      <c r="G453" s="135">
        <f>G454</f>
        <v>52170.299999999996</v>
      </c>
      <c r="H453" s="150">
        <f>H454</f>
        <v>21233.542629999996</v>
      </c>
      <c r="I453" s="159">
        <f t="shared" si="19"/>
        <v>40.700441879766835</v>
      </c>
      <c r="N453" s="31"/>
    </row>
    <row r="454" spans="1:14" ht="15.5" x14ac:dyDescent="0.35">
      <c r="A454" s="62">
        <v>445</v>
      </c>
      <c r="B454" s="77" t="s">
        <v>14</v>
      </c>
      <c r="C454" s="30" t="s">
        <v>474</v>
      </c>
      <c r="D454" s="30" t="s">
        <v>543</v>
      </c>
      <c r="E454" s="12"/>
      <c r="F454" s="12"/>
      <c r="G454" s="135">
        <f>G463+G455</f>
        <v>52170.299999999996</v>
      </c>
      <c r="H454" s="150">
        <f>H463+H455</f>
        <v>21233.542629999996</v>
      </c>
      <c r="I454" s="159">
        <f t="shared" si="19"/>
        <v>40.700441879766835</v>
      </c>
      <c r="N454" s="31"/>
    </row>
    <row r="455" spans="1:14" ht="39" x14ac:dyDescent="0.35">
      <c r="A455" s="62">
        <v>446</v>
      </c>
      <c r="B455" s="77" t="s">
        <v>594</v>
      </c>
      <c r="C455" s="30" t="s">
        <v>474</v>
      </c>
      <c r="D455" s="50">
        <v>501</v>
      </c>
      <c r="E455" s="2" t="s">
        <v>201</v>
      </c>
      <c r="F455" s="2"/>
      <c r="G455" s="135">
        <f>G456</f>
        <v>50904.799999999996</v>
      </c>
      <c r="H455" s="150">
        <f>H456</f>
        <v>20085.333349999997</v>
      </c>
      <c r="I455" s="159">
        <f t="shared" si="19"/>
        <v>39.456658998758463</v>
      </c>
      <c r="N455" s="31"/>
    </row>
    <row r="456" spans="1:14" ht="39" x14ac:dyDescent="0.35">
      <c r="A456" s="62">
        <v>447</v>
      </c>
      <c r="B456" s="77" t="s">
        <v>318</v>
      </c>
      <c r="C456" s="30" t="s">
        <v>474</v>
      </c>
      <c r="D456" s="50">
        <v>501</v>
      </c>
      <c r="E456" s="2" t="s">
        <v>200</v>
      </c>
      <c r="F456" s="2"/>
      <c r="G456" s="135">
        <f>G461+G457+G459</f>
        <v>50904.799999999996</v>
      </c>
      <c r="H456" s="150">
        <f>H461+H457+H459</f>
        <v>20085.333349999997</v>
      </c>
      <c r="I456" s="159">
        <f t="shared" si="19"/>
        <v>39.456658998758463</v>
      </c>
      <c r="N456" s="31"/>
    </row>
    <row r="457" spans="1:14" ht="39" x14ac:dyDescent="0.35">
      <c r="A457" s="62">
        <v>448</v>
      </c>
      <c r="B457" s="84" t="s">
        <v>691</v>
      </c>
      <c r="C457" s="30" t="s">
        <v>474</v>
      </c>
      <c r="D457" s="50">
        <v>501</v>
      </c>
      <c r="E457" s="2" t="s">
        <v>506</v>
      </c>
      <c r="F457" s="4"/>
      <c r="G457" s="135">
        <f>G458</f>
        <v>45532.7</v>
      </c>
      <c r="H457" s="150">
        <f>H458</f>
        <v>14789.2953</v>
      </c>
      <c r="I457" s="159">
        <f t="shared" si="19"/>
        <v>32.480602512040797</v>
      </c>
      <c r="N457" s="31"/>
    </row>
    <row r="458" spans="1:14" ht="15.5" x14ac:dyDescent="0.35">
      <c r="A458" s="62">
        <v>449</v>
      </c>
      <c r="B458" s="83" t="s">
        <v>443</v>
      </c>
      <c r="C458" s="48" t="s">
        <v>474</v>
      </c>
      <c r="D458" s="51">
        <v>501</v>
      </c>
      <c r="E458" s="4" t="s">
        <v>506</v>
      </c>
      <c r="F458" s="4" t="s">
        <v>58</v>
      </c>
      <c r="G458" s="136">
        <v>45532.7</v>
      </c>
      <c r="H458" s="151">
        <v>14789.2953</v>
      </c>
      <c r="I458" s="160">
        <f t="shared" si="19"/>
        <v>32.480602512040797</v>
      </c>
      <c r="N458" s="31"/>
    </row>
    <row r="459" spans="1:14" ht="15.5" x14ac:dyDescent="0.35">
      <c r="A459" s="62">
        <v>450</v>
      </c>
      <c r="B459" s="84" t="s">
        <v>509</v>
      </c>
      <c r="C459" s="30" t="s">
        <v>474</v>
      </c>
      <c r="D459" s="50">
        <v>501</v>
      </c>
      <c r="E459" s="2" t="s">
        <v>508</v>
      </c>
      <c r="F459" s="4"/>
      <c r="G459" s="135">
        <f>G460</f>
        <v>932.6</v>
      </c>
      <c r="H459" s="150">
        <f>H460</f>
        <v>906.68062999999995</v>
      </c>
      <c r="I459" s="159">
        <f t="shared" si="19"/>
        <v>97.220740939309451</v>
      </c>
      <c r="N459" s="31"/>
    </row>
    <row r="460" spans="1:14" ht="15.5" x14ac:dyDescent="0.35">
      <c r="A460" s="62">
        <v>451</v>
      </c>
      <c r="B460" s="83" t="s">
        <v>443</v>
      </c>
      <c r="C460" s="48" t="s">
        <v>474</v>
      </c>
      <c r="D460" s="51">
        <v>501</v>
      </c>
      <c r="E460" s="4" t="s">
        <v>508</v>
      </c>
      <c r="F460" s="4" t="s">
        <v>58</v>
      </c>
      <c r="G460" s="136">
        <v>932.6</v>
      </c>
      <c r="H460" s="151">
        <v>906.68062999999995</v>
      </c>
      <c r="I460" s="160">
        <f t="shared" si="19"/>
        <v>97.220740939309451</v>
      </c>
      <c r="N460" s="31"/>
    </row>
    <row r="461" spans="1:14" ht="26" x14ac:dyDescent="0.35">
      <c r="A461" s="62">
        <v>452</v>
      </c>
      <c r="B461" s="77" t="s">
        <v>644</v>
      </c>
      <c r="C461" s="30" t="s">
        <v>474</v>
      </c>
      <c r="D461" s="50">
        <v>501</v>
      </c>
      <c r="E461" s="2" t="s">
        <v>532</v>
      </c>
      <c r="F461" s="2"/>
      <c r="G461" s="135">
        <f>G462</f>
        <v>4439.5</v>
      </c>
      <c r="H461" s="150">
        <f>H462</f>
        <v>4389.3574200000003</v>
      </c>
      <c r="I461" s="159">
        <f t="shared" ref="I461:I524" si="24">H461/G461*100</f>
        <v>98.870535420655486</v>
      </c>
      <c r="N461" s="31"/>
    </row>
    <row r="462" spans="1:14" ht="15.5" x14ac:dyDescent="0.35">
      <c r="A462" s="62">
        <v>453</v>
      </c>
      <c r="B462" s="83" t="s">
        <v>443</v>
      </c>
      <c r="C462" s="48" t="s">
        <v>474</v>
      </c>
      <c r="D462" s="51">
        <v>501</v>
      </c>
      <c r="E462" s="4" t="s">
        <v>532</v>
      </c>
      <c r="F462" s="4" t="s">
        <v>58</v>
      </c>
      <c r="G462" s="136">
        <v>4439.5</v>
      </c>
      <c r="H462" s="151">
        <v>4389.3574200000003</v>
      </c>
      <c r="I462" s="160">
        <f t="shared" si="24"/>
        <v>98.870535420655486</v>
      </c>
      <c r="N462" s="31"/>
    </row>
    <row r="463" spans="1:14" ht="15.5" x14ac:dyDescent="0.35">
      <c r="A463" s="62">
        <v>454</v>
      </c>
      <c r="B463" s="5" t="s">
        <v>156</v>
      </c>
      <c r="C463" s="30" t="s">
        <v>474</v>
      </c>
      <c r="D463" s="30" t="s">
        <v>543</v>
      </c>
      <c r="E463" s="10" t="s">
        <v>189</v>
      </c>
      <c r="F463" s="12"/>
      <c r="G463" s="135">
        <f>G464</f>
        <v>1265.5</v>
      </c>
      <c r="H463" s="150">
        <f>H464</f>
        <v>1148.20928</v>
      </c>
      <c r="I463" s="159">
        <f t="shared" si="24"/>
        <v>90.731669695772425</v>
      </c>
      <c r="N463" s="31"/>
    </row>
    <row r="464" spans="1:14" ht="26" x14ac:dyDescent="0.35">
      <c r="A464" s="62">
        <v>455</v>
      </c>
      <c r="B464" s="77" t="s">
        <v>537</v>
      </c>
      <c r="C464" s="30" t="s">
        <v>474</v>
      </c>
      <c r="D464" s="50">
        <v>501</v>
      </c>
      <c r="E464" s="2" t="s">
        <v>536</v>
      </c>
      <c r="F464" s="4"/>
      <c r="G464" s="135">
        <f>G465+G467+G466</f>
        <v>1265.5</v>
      </c>
      <c r="H464" s="150">
        <f>H465+H467+H466</f>
        <v>1148.20928</v>
      </c>
      <c r="I464" s="159">
        <f t="shared" si="24"/>
        <v>90.731669695772425</v>
      </c>
      <c r="N464" s="31"/>
    </row>
    <row r="465" spans="1:14" ht="26" x14ac:dyDescent="0.35">
      <c r="A465" s="62">
        <v>456</v>
      </c>
      <c r="B465" s="83" t="s">
        <v>77</v>
      </c>
      <c r="C465" s="48" t="s">
        <v>474</v>
      </c>
      <c r="D465" s="51">
        <v>501</v>
      </c>
      <c r="E465" s="4" t="s">
        <v>536</v>
      </c>
      <c r="F465" s="4" t="s">
        <v>78</v>
      </c>
      <c r="G465" s="136">
        <f>770+125.5+100+240-73</f>
        <v>1162.5</v>
      </c>
      <c r="H465" s="151">
        <v>1079.21803</v>
      </c>
      <c r="I465" s="160">
        <f t="shared" si="24"/>
        <v>92.835959569892466</v>
      </c>
      <c r="N465" s="31"/>
    </row>
    <row r="466" spans="1:14" ht="15.5" x14ac:dyDescent="0.35">
      <c r="A466" s="62">
        <v>457</v>
      </c>
      <c r="B466" s="83" t="s">
        <v>54</v>
      </c>
      <c r="C466" s="48" t="s">
        <v>474</v>
      </c>
      <c r="D466" s="51">
        <v>501</v>
      </c>
      <c r="E466" s="4" t="s">
        <v>536</v>
      </c>
      <c r="F466" s="4" t="s">
        <v>53</v>
      </c>
      <c r="G466" s="136">
        <v>49.9</v>
      </c>
      <c r="H466" s="151">
        <v>46.866</v>
      </c>
      <c r="I466" s="160">
        <f t="shared" si="24"/>
        <v>93.919839679358716</v>
      </c>
      <c r="N466" s="31"/>
    </row>
    <row r="467" spans="1:14" ht="15.5" x14ac:dyDescent="0.35">
      <c r="A467" s="62">
        <v>458</v>
      </c>
      <c r="B467" s="83" t="s">
        <v>80</v>
      </c>
      <c r="C467" s="48" t="s">
        <v>474</v>
      </c>
      <c r="D467" s="51">
        <v>501</v>
      </c>
      <c r="E467" s="4" t="s">
        <v>536</v>
      </c>
      <c r="F467" s="4" t="s">
        <v>79</v>
      </c>
      <c r="G467" s="136">
        <v>53.1</v>
      </c>
      <c r="H467" s="151">
        <v>22.125250000000001</v>
      </c>
      <c r="I467" s="160">
        <f t="shared" si="24"/>
        <v>41.667137476459509</v>
      </c>
      <c r="N467" s="31"/>
    </row>
    <row r="468" spans="1:14" ht="30" x14ac:dyDescent="0.35">
      <c r="A468" s="62">
        <v>459</v>
      </c>
      <c r="B468" s="23" t="s">
        <v>60</v>
      </c>
      <c r="C468" s="27">
        <v>906</v>
      </c>
      <c r="D468" s="3"/>
      <c r="E468" s="4"/>
      <c r="F468" s="4"/>
      <c r="G468" s="140">
        <f>G473+G688+G680+G469</f>
        <v>1211569</v>
      </c>
      <c r="H468" s="153">
        <f>H473+H688+H680+H469</f>
        <v>1205337.0449399997</v>
      </c>
      <c r="I468" s="159">
        <f t="shared" si="24"/>
        <v>99.485629373151653</v>
      </c>
      <c r="N468" s="31"/>
    </row>
    <row r="469" spans="1:14" ht="15.5" x14ac:dyDescent="0.35">
      <c r="A469" s="62">
        <v>460</v>
      </c>
      <c r="B469" s="82" t="s">
        <v>18</v>
      </c>
      <c r="C469" s="27">
        <v>906</v>
      </c>
      <c r="D469" s="50">
        <v>600</v>
      </c>
      <c r="E469" s="4"/>
      <c r="F469" s="4"/>
      <c r="G469" s="140">
        <f t="shared" ref="G469:H471" si="25">G470</f>
        <v>30</v>
      </c>
      <c r="H469" s="153">
        <f t="shared" si="25"/>
        <v>30</v>
      </c>
      <c r="I469" s="159">
        <f t="shared" si="24"/>
        <v>100</v>
      </c>
      <c r="N469" s="31"/>
    </row>
    <row r="470" spans="1:14" ht="15.5" x14ac:dyDescent="0.35">
      <c r="A470" s="62">
        <v>461</v>
      </c>
      <c r="B470" s="77" t="s">
        <v>442</v>
      </c>
      <c r="C470" s="27">
        <v>906</v>
      </c>
      <c r="D470" s="50">
        <v>605</v>
      </c>
      <c r="E470" s="4"/>
      <c r="F470" s="4"/>
      <c r="G470" s="140">
        <f t="shared" si="25"/>
        <v>30</v>
      </c>
      <c r="H470" s="153">
        <f t="shared" si="25"/>
        <v>30</v>
      </c>
      <c r="I470" s="159">
        <f t="shared" si="24"/>
        <v>100</v>
      </c>
      <c r="N470" s="31"/>
    </row>
    <row r="471" spans="1:14" ht="15.5" x14ac:dyDescent="0.35">
      <c r="A471" s="62">
        <v>462</v>
      </c>
      <c r="B471" s="77" t="s">
        <v>353</v>
      </c>
      <c r="C471" s="27">
        <v>906</v>
      </c>
      <c r="D471" s="50">
        <v>605</v>
      </c>
      <c r="E471" s="30" t="s">
        <v>385</v>
      </c>
      <c r="F471" s="2"/>
      <c r="G471" s="140">
        <f t="shared" si="25"/>
        <v>30</v>
      </c>
      <c r="H471" s="153">
        <f t="shared" si="25"/>
        <v>30</v>
      </c>
      <c r="I471" s="159">
        <f t="shared" si="24"/>
        <v>100</v>
      </c>
      <c r="N471" s="31"/>
    </row>
    <row r="472" spans="1:14" ht="26" x14ac:dyDescent="0.35">
      <c r="A472" s="62">
        <v>463</v>
      </c>
      <c r="B472" s="83" t="s">
        <v>77</v>
      </c>
      <c r="C472" s="40">
        <v>906</v>
      </c>
      <c r="D472" s="51">
        <v>605</v>
      </c>
      <c r="E472" s="48" t="s">
        <v>385</v>
      </c>
      <c r="F472" s="4">
        <v>240</v>
      </c>
      <c r="G472" s="157">
        <v>30</v>
      </c>
      <c r="H472" s="158">
        <v>30</v>
      </c>
      <c r="I472" s="160">
        <f t="shared" si="24"/>
        <v>100</v>
      </c>
      <c r="N472" s="31"/>
    </row>
    <row r="473" spans="1:14" ht="15.5" x14ac:dyDescent="0.35">
      <c r="A473" s="62">
        <v>464</v>
      </c>
      <c r="B473" s="23" t="s">
        <v>19</v>
      </c>
      <c r="C473" s="27">
        <v>906</v>
      </c>
      <c r="D473" s="1">
        <v>700</v>
      </c>
      <c r="E473" s="2"/>
      <c r="F473" s="2"/>
      <c r="G473" s="135">
        <f>G474+G517+G588+G617+G559</f>
        <v>1179785</v>
      </c>
      <c r="H473" s="150">
        <f>H474+H517+H588+H617+H559</f>
        <v>1173782.2867199997</v>
      </c>
      <c r="I473" s="159">
        <f t="shared" si="24"/>
        <v>99.491202780167555</v>
      </c>
      <c r="N473" s="31"/>
    </row>
    <row r="474" spans="1:14" ht="15.5" x14ac:dyDescent="0.35">
      <c r="A474" s="62">
        <v>465</v>
      </c>
      <c r="B474" s="5" t="s">
        <v>20</v>
      </c>
      <c r="C474" s="27">
        <v>906</v>
      </c>
      <c r="D474" s="1">
        <v>701</v>
      </c>
      <c r="E474" s="2"/>
      <c r="F474" s="2"/>
      <c r="G474" s="135">
        <f>G509+G475+G505+G512</f>
        <v>362871.49999999994</v>
      </c>
      <c r="H474" s="150">
        <f>H509+H475+H505+H512</f>
        <v>361748.49491999997</v>
      </c>
      <c r="I474" s="159">
        <f t="shared" si="24"/>
        <v>99.690522656091758</v>
      </c>
      <c r="N474" s="31"/>
    </row>
    <row r="475" spans="1:14" ht="39" x14ac:dyDescent="0.35">
      <c r="A475" s="62">
        <v>466</v>
      </c>
      <c r="B475" s="27" t="s">
        <v>742</v>
      </c>
      <c r="C475" s="27">
        <v>906</v>
      </c>
      <c r="D475" s="1">
        <v>701</v>
      </c>
      <c r="E475" s="2" t="s">
        <v>279</v>
      </c>
      <c r="F475" s="2"/>
      <c r="G475" s="135">
        <f>G476+G487+G498</f>
        <v>345940.3</v>
      </c>
      <c r="H475" s="150">
        <f>H476+H487+H498</f>
        <v>344838.69219000003</v>
      </c>
      <c r="I475" s="159">
        <f t="shared" si="24"/>
        <v>99.681561295402716</v>
      </c>
      <c r="N475" s="31"/>
    </row>
    <row r="476" spans="1:14" ht="26" x14ac:dyDescent="0.35">
      <c r="A476" s="62">
        <v>467</v>
      </c>
      <c r="B476" s="27" t="s">
        <v>119</v>
      </c>
      <c r="C476" s="27">
        <v>906</v>
      </c>
      <c r="D476" s="1">
        <v>701</v>
      </c>
      <c r="E476" s="2" t="s">
        <v>280</v>
      </c>
      <c r="F476" s="2"/>
      <c r="G476" s="135">
        <f>G477+G483+G485+G479+G481</f>
        <v>237348.9</v>
      </c>
      <c r="H476" s="150">
        <f>H477+H483+H485+H479+H481</f>
        <v>236424.96773999999</v>
      </c>
      <c r="I476" s="159">
        <f t="shared" si="24"/>
        <v>99.610728231729738</v>
      </c>
      <c r="N476" s="31"/>
    </row>
    <row r="477" spans="1:14" ht="39" x14ac:dyDescent="0.35">
      <c r="A477" s="62">
        <v>468</v>
      </c>
      <c r="B477" s="5" t="s">
        <v>120</v>
      </c>
      <c r="C477" s="27">
        <v>906</v>
      </c>
      <c r="D477" s="1">
        <v>701</v>
      </c>
      <c r="E477" s="2" t="s">
        <v>281</v>
      </c>
      <c r="F477" s="2"/>
      <c r="G477" s="135">
        <f>G478</f>
        <v>99191.5</v>
      </c>
      <c r="H477" s="150">
        <f>H478</f>
        <v>98460.377170000007</v>
      </c>
      <c r="I477" s="159">
        <f t="shared" si="24"/>
        <v>99.262917860905432</v>
      </c>
      <c r="N477" s="31"/>
    </row>
    <row r="478" spans="1:14" ht="15.5" x14ac:dyDescent="0.35">
      <c r="A478" s="62">
        <v>469</v>
      </c>
      <c r="B478" s="7" t="s">
        <v>91</v>
      </c>
      <c r="C478" s="40">
        <v>906</v>
      </c>
      <c r="D478" s="3">
        <v>701</v>
      </c>
      <c r="E478" s="4" t="s">
        <v>281</v>
      </c>
      <c r="F478" s="4" t="s">
        <v>90</v>
      </c>
      <c r="G478" s="136">
        <v>99191.5</v>
      </c>
      <c r="H478" s="151">
        <v>98460.377170000007</v>
      </c>
      <c r="I478" s="160">
        <f t="shared" si="24"/>
        <v>99.262917860905432</v>
      </c>
      <c r="N478" s="31"/>
    </row>
    <row r="479" spans="1:14" ht="15.5" x14ac:dyDescent="0.35">
      <c r="A479" s="62">
        <v>470</v>
      </c>
      <c r="B479" s="5" t="s">
        <v>121</v>
      </c>
      <c r="C479" s="27">
        <v>906</v>
      </c>
      <c r="D479" s="1">
        <v>701</v>
      </c>
      <c r="E479" s="2" t="s">
        <v>282</v>
      </c>
      <c r="F479" s="2"/>
      <c r="G479" s="135">
        <f>G480</f>
        <v>3936</v>
      </c>
      <c r="H479" s="150">
        <f>H480</f>
        <v>3923.33502</v>
      </c>
      <c r="I479" s="159">
        <f t="shared" si="24"/>
        <v>99.67822713414634</v>
      </c>
      <c r="N479" s="31"/>
    </row>
    <row r="480" spans="1:14" ht="15.5" x14ac:dyDescent="0.35">
      <c r="A480" s="62">
        <v>471</v>
      </c>
      <c r="B480" s="7" t="s">
        <v>91</v>
      </c>
      <c r="C480" s="40">
        <v>906</v>
      </c>
      <c r="D480" s="3">
        <v>701</v>
      </c>
      <c r="E480" s="4" t="s">
        <v>282</v>
      </c>
      <c r="F480" s="4" t="s">
        <v>90</v>
      </c>
      <c r="G480" s="136">
        <v>3936</v>
      </c>
      <c r="H480" s="151">
        <v>3923.33502</v>
      </c>
      <c r="I480" s="160">
        <f t="shared" si="24"/>
        <v>99.67822713414634</v>
      </c>
      <c r="N480" s="31"/>
    </row>
    <row r="481" spans="1:14" ht="15.5" x14ac:dyDescent="0.35">
      <c r="A481" s="62">
        <v>472</v>
      </c>
      <c r="B481" s="5" t="s">
        <v>625</v>
      </c>
      <c r="C481" s="27">
        <v>906</v>
      </c>
      <c r="D481" s="50">
        <v>701</v>
      </c>
      <c r="E481" s="2" t="s">
        <v>624</v>
      </c>
      <c r="F481" s="2"/>
      <c r="G481" s="135">
        <f>G482</f>
        <v>1070.9000000000001</v>
      </c>
      <c r="H481" s="150">
        <f>H482</f>
        <v>890.75554999999997</v>
      </c>
      <c r="I481" s="159">
        <f t="shared" si="24"/>
        <v>83.178219254832371</v>
      </c>
      <c r="N481" s="31"/>
    </row>
    <row r="482" spans="1:14" ht="15.5" x14ac:dyDescent="0.35">
      <c r="A482" s="62">
        <v>473</v>
      </c>
      <c r="B482" s="83" t="s">
        <v>91</v>
      </c>
      <c r="C482" s="40">
        <v>906</v>
      </c>
      <c r="D482" s="51">
        <v>701</v>
      </c>
      <c r="E482" s="4" t="s">
        <v>624</v>
      </c>
      <c r="F482" s="4" t="s">
        <v>90</v>
      </c>
      <c r="G482" s="136">
        <v>1070.9000000000001</v>
      </c>
      <c r="H482" s="151">
        <v>890.75554999999997</v>
      </c>
      <c r="I482" s="160">
        <f t="shared" si="24"/>
        <v>83.178219254832371</v>
      </c>
      <c r="N482" s="31"/>
    </row>
    <row r="483" spans="1:14" ht="65" x14ac:dyDescent="0.35">
      <c r="A483" s="62">
        <v>474</v>
      </c>
      <c r="B483" s="5" t="s">
        <v>95</v>
      </c>
      <c r="C483" s="27">
        <v>906</v>
      </c>
      <c r="D483" s="1">
        <v>701</v>
      </c>
      <c r="E483" s="2" t="s">
        <v>202</v>
      </c>
      <c r="F483" s="2"/>
      <c r="G483" s="135">
        <f>G484</f>
        <v>131441.5</v>
      </c>
      <c r="H483" s="150">
        <f>H484</f>
        <v>131441.5</v>
      </c>
      <c r="I483" s="159">
        <f t="shared" si="24"/>
        <v>100</v>
      </c>
      <c r="N483" s="31"/>
    </row>
    <row r="484" spans="1:14" ht="15.5" x14ac:dyDescent="0.35">
      <c r="A484" s="62">
        <v>475</v>
      </c>
      <c r="B484" s="7" t="s">
        <v>91</v>
      </c>
      <c r="C484" s="40">
        <v>906</v>
      </c>
      <c r="D484" s="3">
        <v>701</v>
      </c>
      <c r="E484" s="4" t="s">
        <v>202</v>
      </c>
      <c r="F484" s="4" t="s">
        <v>90</v>
      </c>
      <c r="G484" s="139">
        <v>131441.5</v>
      </c>
      <c r="H484" s="152">
        <v>131441.5</v>
      </c>
      <c r="I484" s="160">
        <f t="shared" si="24"/>
        <v>100</v>
      </c>
      <c r="N484" s="31"/>
    </row>
    <row r="485" spans="1:14" ht="65" x14ac:dyDescent="0.35">
      <c r="A485" s="62">
        <v>476</v>
      </c>
      <c r="B485" s="5" t="s">
        <v>96</v>
      </c>
      <c r="C485" s="27">
        <v>906</v>
      </c>
      <c r="D485" s="1">
        <v>701</v>
      </c>
      <c r="E485" s="2" t="s">
        <v>203</v>
      </c>
      <c r="F485" s="2"/>
      <c r="G485" s="135">
        <f>G486</f>
        <v>1709</v>
      </c>
      <c r="H485" s="150">
        <f>H486</f>
        <v>1709</v>
      </c>
      <c r="I485" s="159">
        <f t="shared" si="24"/>
        <v>100</v>
      </c>
      <c r="N485" s="31"/>
    </row>
    <row r="486" spans="1:14" ht="15.5" x14ac:dyDescent="0.35">
      <c r="A486" s="62">
        <v>477</v>
      </c>
      <c r="B486" s="7" t="s">
        <v>91</v>
      </c>
      <c r="C486" s="40">
        <v>906</v>
      </c>
      <c r="D486" s="3">
        <v>701</v>
      </c>
      <c r="E486" s="4" t="s">
        <v>203</v>
      </c>
      <c r="F486" s="4" t="s">
        <v>90</v>
      </c>
      <c r="G486" s="139">
        <f>1386+323</f>
        <v>1709</v>
      </c>
      <c r="H486" s="152">
        <v>1709</v>
      </c>
      <c r="I486" s="160">
        <f t="shared" si="24"/>
        <v>100</v>
      </c>
      <c r="N486" s="31"/>
    </row>
    <row r="487" spans="1:14" ht="26" x14ac:dyDescent="0.35">
      <c r="A487" s="62">
        <v>478</v>
      </c>
      <c r="B487" s="27" t="s">
        <v>122</v>
      </c>
      <c r="C487" s="27">
        <v>906</v>
      </c>
      <c r="D487" s="50">
        <v>701</v>
      </c>
      <c r="E487" s="2" t="s">
        <v>285</v>
      </c>
      <c r="F487" s="2"/>
      <c r="G487" s="135">
        <f>G488+G490+G494+G496+G492</f>
        <v>75667.7</v>
      </c>
      <c r="H487" s="150">
        <f>H488+H490+H494+H496+H492</f>
        <v>75490.024449999997</v>
      </c>
      <c r="I487" s="159">
        <f t="shared" si="24"/>
        <v>99.765189704457782</v>
      </c>
      <c r="N487" s="31"/>
    </row>
    <row r="488" spans="1:14" ht="39" x14ac:dyDescent="0.35">
      <c r="A488" s="62">
        <v>479</v>
      </c>
      <c r="B488" s="5" t="s">
        <v>123</v>
      </c>
      <c r="C488" s="27">
        <v>906</v>
      </c>
      <c r="D488" s="50">
        <v>701</v>
      </c>
      <c r="E488" s="2" t="s">
        <v>286</v>
      </c>
      <c r="F488" s="2"/>
      <c r="G488" s="135">
        <f>G489</f>
        <v>37737.300000000003</v>
      </c>
      <c r="H488" s="150">
        <f>H489</f>
        <v>37624.224690000003</v>
      </c>
      <c r="I488" s="159">
        <f t="shared" si="24"/>
        <v>99.700361949583041</v>
      </c>
      <c r="N488" s="31"/>
    </row>
    <row r="489" spans="1:14" ht="15.5" x14ac:dyDescent="0.35">
      <c r="A489" s="62">
        <v>480</v>
      </c>
      <c r="B489" s="7" t="s">
        <v>91</v>
      </c>
      <c r="C489" s="40">
        <v>906</v>
      </c>
      <c r="D489" s="51">
        <v>701</v>
      </c>
      <c r="E489" s="4" t="s">
        <v>286</v>
      </c>
      <c r="F489" s="4" t="s">
        <v>90</v>
      </c>
      <c r="G489" s="136">
        <v>37737.300000000003</v>
      </c>
      <c r="H489" s="151">
        <v>37624.224690000003</v>
      </c>
      <c r="I489" s="160">
        <f t="shared" si="24"/>
        <v>99.700361949583041</v>
      </c>
      <c r="N489" s="31"/>
    </row>
    <row r="490" spans="1:14" ht="15.5" x14ac:dyDescent="0.35">
      <c r="A490" s="62">
        <v>481</v>
      </c>
      <c r="B490" s="5" t="s">
        <v>124</v>
      </c>
      <c r="C490" s="27">
        <v>906</v>
      </c>
      <c r="D490" s="50">
        <v>701</v>
      </c>
      <c r="E490" s="2" t="s">
        <v>287</v>
      </c>
      <c r="F490" s="2"/>
      <c r="G490" s="135">
        <f>G491</f>
        <v>2105</v>
      </c>
      <c r="H490" s="150">
        <f>H491</f>
        <v>2105</v>
      </c>
      <c r="I490" s="159">
        <f t="shared" si="24"/>
        <v>100</v>
      </c>
      <c r="N490" s="31"/>
    </row>
    <row r="491" spans="1:14" ht="15.5" x14ac:dyDescent="0.35">
      <c r="A491" s="62">
        <v>482</v>
      </c>
      <c r="B491" s="7" t="s">
        <v>91</v>
      </c>
      <c r="C491" s="40">
        <v>906</v>
      </c>
      <c r="D491" s="51">
        <v>701</v>
      </c>
      <c r="E491" s="4" t="s">
        <v>287</v>
      </c>
      <c r="F491" s="4" t="s">
        <v>90</v>
      </c>
      <c r="G491" s="136">
        <v>2105</v>
      </c>
      <c r="H491" s="151">
        <v>2105</v>
      </c>
      <c r="I491" s="160">
        <f t="shared" si="24"/>
        <v>100</v>
      </c>
      <c r="N491" s="31"/>
    </row>
    <row r="492" spans="1:14" ht="15.5" x14ac:dyDescent="0.35">
      <c r="A492" s="62">
        <v>483</v>
      </c>
      <c r="B492" s="5" t="s">
        <v>560</v>
      </c>
      <c r="C492" s="27">
        <v>906</v>
      </c>
      <c r="D492" s="50">
        <v>701</v>
      </c>
      <c r="E492" s="2" t="s">
        <v>288</v>
      </c>
      <c r="F492" s="2"/>
      <c r="G492" s="135">
        <f>G493</f>
        <v>561.4</v>
      </c>
      <c r="H492" s="150">
        <f>H493</f>
        <v>496.79975999999999</v>
      </c>
      <c r="I492" s="159">
        <f t="shared" si="24"/>
        <v>88.493010331314565</v>
      </c>
      <c r="N492" s="31"/>
    </row>
    <row r="493" spans="1:14" ht="15.5" x14ac:dyDescent="0.35">
      <c r="A493" s="62">
        <v>484</v>
      </c>
      <c r="B493" s="83" t="s">
        <v>91</v>
      </c>
      <c r="C493" s="40">
        <v>906</v>
      </c>
      <c r="D493" s="51">
        <v>701</v>
      </c>
      <c r="E493" s="4" t="s">
        <v>288</v>
      </c>
      <c r="F493" s="4" t="s">
        <v>90</v>
      </c>
      <c r="G493" s="136">
        <v>561.4</v>
      </c>
      <c r="H493" s="151">
        <v>496.79975999999999</v>
      </c>
      <c r="I493" s="160">
        <f t="shared" si="24"/>
        <v>88.493010331314565</v>
      </c>
      <c r="N493" s="31"/>
    </row>
    <row r="494" spans="1:14" ht="104" x14ac:dyDescent="0.35">
      <c r="A494" s="62">
        <v>485</v>
      </c>
      <c r="B494" s="27" t="s">
        <v>97</v>
      </c>
      <c r="C494" s="27">
        <v>906</v>
      </c>
      <c r="D494" s="50">
        <v>701</v>
      </c>
      <c r="E494" s="30" t="s">
        <v>204</v>
      </c>
      <c r="F494" s="2"/>
      <c r="G494" s="135">
        <f>G495</f>
        <v>34807</v>
      </c>
      <c r="H494" s="150">
        <f>H495</f>
        <v>34807</v>
      </c>
      <c r="I494" s="159">
        <f t="shared" si="24"/>
        <v>100</v>
      </c>
      <c r="N494" s="31"/>
    </row>
    <row r="495" spans="1:14" ht="15.5" x14ac:dyDescent="0.35">
      <c r="A495" s="62">
        <v>486</v>
      </c>
      <c r="B495" s="7" t="s">
        <v>91</v>
      </c>
      <c r="C495" s="40">
        <v>906</v>
      </c>
      <c r="D495" s="51">
        <v>701</v>
      </c>
      <c r="E495" s="4" t="s">
        <v>204</v>
      </c>
      <c r="F495" s="4" t="s">
        <v>90</v>
      </c>
      <c r="G495" s="139">
        <v>34807</v>
      </c>
      <c r="H495" s="152">
        <v>34807</v>
      </c>
      <c r="I495" s="160">
        <f t="shared" si="24"/>
        <v>100</v>
      </c>
      <c r="N495" s="31"/>
    </row>
    <row r="496" spans="1:14" ht="104" x14ac:dyDescent="0.35">
      <c r="A496" s="62">
        <v>487</v>
      </c>
      <c r="B496" s="27" t="s">
        <v>98</v>
      </c>
      <c r="C496" s="27">
        <v>906</v>
      </c>
      <c r="D496" s="50">
        <v>701</v>
      </c>
      <c r="E496" s="2" t="s">
        <v>205</v>
      </c>
      <c r="F496" s="2"/>
      <c r="G496" s="135">
        <f>G497</f>
        <v>457</v>
      </c>
      <c r="H496" s="150">
        <f>H497</f>
        <v>457</v>
      </c>
      <c r="I496" s="159">
        <f t="shared" si="24"/>
        <v>100</v>
      </c>
      <c r="N496" s="31"/>
    </row>
    <row r="497" spans="1:14" ht="15.5" x14ac:dyDescent="0.35">
      <c r="A497" s="62">
        <v>488</v>
      </c>
      <c r="B497" s="7" t="s">
        <v>91</v>
      </c>
      <c r="C497" s="40">
        <v>906</v>
      </c>
      <c r="D497" s="51">
        <v>701</v>
      </c>
      <c r="E497" s="4" t="s">
        <v>205</v>
      </c>
      <c r="F497" s="4" t="s">
        <v>90</v>
      </c>
      <c r="G497" s="139">
        <v>457</v>
      </c>
      <c r="H497" s="152">
        <v>457</v>
      </c>
      <c r="I497" s="160">
        <f t="shared" si="24"/>
        <v>100</v>
      </c>
      <c r="N497" s="31"/>
    </row>
    <row r="498" spans="1:14" ht="39" x14ac:dyDescent="0.35">
      <c r="A498" s="62">
        <v>489</v>
      </c>
      <c r="B498" s="84" t="s">
        <v>186</v>
      </c>
      <c r="C498" s="27">
        <v>906</v>
      </c>
      <c r="D498" s="50">
        <v>701</v>
      </c>
      <c r="E498" s="2" t="s">
        <v>283</v>
      </c>
      <c r="F498" s="2"/>
      <c r="G498" s="135">
        <f>G503+G501+G499</f>
        <v>32923.700000000004</v>
      </c>
      <c r="H498" s="150">
        <f>H503+H501+H499</f>
        <v>32923.700000000004</v>
      </c>
      <c r="I498" s="159">
        <f t="shared" si="24"/>
        <v>100</v>
      </c>
      <c r="N498" s="31"/>
    </row>
    <row r="499" spans="1:14" ht="39" x14ac:dyDescent="0.35">
      <c r="A499" s="62">
        <v>490</v>
      </c>
      <c r="B499" s="77" t="s">
        <v>810</v>
      </c>
      <c r="C499" s="27">
        <v>906</v>
      </c>
      <c r="D499" s="50">
        <v>701</v>
      </c>
      <c r="E499" s="30" t="s">
        <v>284</v>
      </c>
      <c r="F499" s="30"/>
      <c r="G499" s="135">
        <f>G500</f>
        <v>91.3</v>
      </c>
      <c r="H499" s="150">
        <f>H500</f>
        <v>91.3</v>
      </c>
      <c r="I499" s="159">
        <f t="shared" si="24"/>
        <v>100</v>
      </c>
      <c r="N499" s="31"/>
    </row>
    <row r="500" spans="1:14" ht="15.5" x14ac:dyDescent="0.35">
      <c r="A500" s="62">
        <v>491</v>
      </c>
      <c r="B500" s="83" t="s">
        <v>91</v>
      </c>
      <c r="C500" s="40">
        <v>906</v>
      </c>
      <c r="D500" s="51">
        <v>701</v>
      </c>
      <c r="E500" s="48" t="s">
        <v>284</v>
      </c>
      <c r="F500" s="4" t="s">
        <v>90</v>
      </c>
      <c r="G500" s="136">
        <v>91.3</v>
      </c>
      <c r="H500" s="151">
        <v>91.3</v>
      </c>
      <c r="I500" s="160">
        <f t="shared" si="24"/>
        <v>100</v>
      </c>
      <c r="N500" s="31"/>
    </row>
    <row r="501" spans="1:14" ht="26" x14ac:dyDescent="0.35">
      <c r="A501" s="62">
        <v>492</v>
      </c>
      <c r="B501" s="77" t="s">
        <v>545</v>
      </c>
      <c r="C501" s="27">
        <v>906</v>
      </c>
      <c r="D501" s="50">
        <v>701</v>
      </c>
      <c r="E501" s="30" t="s">
        <v>544</v>
      </c>
      <c r="F501" s="2"/>
      <c r="G501" s="135">
        <f>G502</f>
        <v>370</v>
      </c>
      <c r="H501" s="150">
        <f>H502</f>
        <v>370</v>
      </c>
      <c r="I501" s="159">
        <f t="shared" si="24"/>
        <v>100</v>
      </c>
      <c r="N501" s="31"/>
    </row>
    <row r="502" spans="1:14" ht="15.5" x14ac:dyDescent="0.35">
      <c r="A502" s="62">
        <v>493</v>
      </c>
      <c r="B502" s="83" t="s">
        <v>91</v>
      </c>
      <c r="C502" s="40">
        <v>906</v>
      </c>
      <c r="D502" s="51">
        <v>701</v>
      </c>
      <c r="E502" s="48" t="s">
        <v>544</v>
      </c>
      <c r="F502" s="4" t="s">
        <v>90</v>
      </c>
      <c r="G502" s="136">
        <v>370</v>
      </c>
      <c r="H502" s="151">
        <v>370</v>
      </c>
      <c r="I502" s="160">
        <f t="shared" si="24"/>
        <v>100</v>
      </c>
      <c r="N502" s="31"/>
    </row>
    <row r="503" spans="1:14" ht="39" x14ac:dyDescent="0.35">
      <c r="A503" s="62">
        <v>494</v>
      </c>
      <c r="B503" s="77" t="s">
        <v>812</v>
      </c>
      <c r="C503" s="27">
        <v>906</v>
      </c>
      <c r="D503" s="50">
        <v>701</v>
      </c>
      <c r="E503" s="30" t="s">
        <v>811</v>
      </c>
      <c r="F503" s="30"/>
      <c r="G503" s="135">
        <f>G504</f>
        <v>32462.400000000001</v>
      </c>
      <c r="H503" s="150">
        <f>H504</f>
        <v>32462.400000000001</v>
      </c>
      <c r="I503" s="159">
        <f t="shared" si="24"/>
        <v>100</v>
      </c>
      <c r="N503" s="31"/>
    </row>
    <row r="504" spans="1:14" ht="15.5" x14ac:dyDescent="0.35">
      <c r="A504" s="62">
        <v>495</v>
      </c>
      <c r="B504" s="83" t="s">
        <v>91</v>
      </c>
      <c r="C504" s="40">
        <v>906</v>
      </c>
      <c r="D504" s="51">
        <v>701</v>
      </c>
      <c r="E504" s="48" t="s">
        <v>811</v>
      </c>
      <c r="F504" s="4" t="s">
        <v>90</v>
      </c>
      <c r="G504" s="136">
        <f>40302.4-7840</f>
        <v>32462.400000000001</v>
      </c>
      <c r="H504" s="151">
        <v>32462.400000000001</v>
      </c>
      <c r="I504" s="160">
        <f t="shared" si="24"/>
        <v>100</v>
      </c>
      <c r="N504" s="31"/>
    </row>
    <row r="505" spans="1:14" ht="39" x14ac:dyDescent="0.35">
      <c r="A505" s="62">
        <v>496</v>
      </c>
      <c r="B505" s="77" t="s">
        <v>594</v>
      </c>
      <c r="C505" s="27">
        <v>906</v>
      </c>
      <c r="D505" s="79">
        <v>701</v>
      </c>
      <c r="E505" s="2" t="s">
        <v>201</v>
      </c>
      <c r="F505" s="4"/>
      <c r="G505" s="135">
        <f t="shared" ref="G505:H507" si="26">G506</f>
        <v>11300.3</v>
      </c>
      <c r="H505" s="150">
        <f t="shared" si="26"/>
        <v>11299.887129999999</v>
      </c>
      <c r="I505" s="159">
        <f t="shared" si="24"/>
        <v>99.996346380184605</v>
      </c>
      <c r="N505" s="31"/>
    </row>
    <row r="506" spans="1:14" ht="26" x14ac:dyDescent="0.35">
      <c r="A506" s="62">
        <v>497</v>
      </c>
      <c r="B506" s="77" t="s">
        <v>243</v>
      </c>
      <c r="C506" s="27">
        <v>906</v>
      </c>
      <c r="D506" s="50">
        <v>701</v>
      </c>
      <c r="E506" s="30" t="s">
        <v>244</v>
      </c>
      <c r="F506" s="2"/>
      <c r="G506" s="135">
        <f t="shared" si="26"/>
        <v>11300.3</v>
      </c>
      <c r="H506" s="150">
        <f t="shared" si="26"/>
        <v>11299.887129999999</v>
      </c>
      <c r="I506" s="159">
        <f t="shared" si="24"/>
        <v>99.996346380184605</v>
      </c>
      <c r="N506" s="31"/>
    </row>
    <row r="507" spans="1:14" ht="26" x14ac:dyDescent="0.35">
      <c r="A507" s="62">
        <v>498</v>
      </c>
      <c r="B507" s="77" t="s">
        <v>618</v>
      </c>
      <c r="C507" s="27">
        <v>906</v>
      </c>
      <c r="D507" s="79">
        <v>701</v>
      </c>
      <c r="E507" s="10" t="s">
        <v>619</v>
      </c>
      <c r="F507" s="4"/>
      <c r="G507" s="135">
        <f t="shared" si="26"/>
        <v>11300.3</v>
      </c>
      <c r="H507" s="150">
        <f t="shared" si="26"/>
        <v>11299.887129999999</v>
      </c>
      <c r="I507" s="159">
        <f t="shared" si="24"/>
        <v>99.996346380184605</v>
      </c>
      <c r="N507" s="31"/>
    </row>
    <row r="508" spans="1:14" ht="15.5" x14ac:dyDescent="0.35">
      <c r="A508" s="62">
        <v>499</v>
      </c>
      <c r="B508" s="83" t="s">
        <v>91</v>
      </c>
      <c r="C508" s="40">
        <v>906</v>
      </c>
      <c r="D508" s="80">
        <v>701</v>
      </c>
      <c r="E508" s="12" t="s">
        <v>619</v>
      </c>
      <c r="F508" s="4" t="s">
        <v>90</v>
      </c>
      <c r="G508" s="136">
        <v>11300.3</v>
      </c>
      <c r="H508" s="151">
        <v>11299.887129999999</v>
      </c>
      <c r="I508" s="160">
        <f t="shared" si="24"/>
        <v>99.996346380184605</v>
      </c>
      <c r="N508" s="31"/>
    </row>
    <row r="509" spans="1:14" ht="39" x14ac:dyDescent="0.35">
      <c r="A509" s="62">
        <v>500</v>
      </c>
      <c r="B509" s="27" t="s">
        <v>749</v>
      </c>
      <c r="C509" s="27">
        <v>906</v>
      </c>
      <c r="D509" s="1">
        <v>701</v>
      </c>
      <c r="E509" s="2" t="s">
        <v>439</v>
      </c>
      <c r="F509" s="4"/>
      <c r="G509" s="135">
        <f>G510</f>
        <v>3985.7999999999997</v>
      </c>
      <c r="H509" s="150">
        <f>H510</f>
        <v>3964.8155999999999</v>
      </c>
      <c r="I509" s="159">
        <f t="shared" si="24"/>
        <v>99.473520999548398</v>
      </c>
      <c r="N509" s="31"/>
    </row>
    <row r="510" spans="1:14" ht="39" x14ac:dyDescent="0.35">
      <c r="A510" s="62">
        <v>501</v>
      </c>
      <c r="B510" s="77" t="s">
        <v>456</v>
      </c>
      <c r="C510" s="27">
        <v>906</v>
      </c>
      <c r="D510" s="1">
        <v>701</v>
      </c>
      <c r="E510" s="2" t="s">
        <v>440</v>
      </c>
      <c r="F510" s="4"/>
      <c r="G510" s="135">
        <f>G511</f>
        <v>3985.7999999999997</v>
      </c>
      <c r="H510" s="150">
        <f>H511</f>
        <v>3964.8155999999999</v>
      </c>
      <c r="I510" s="159">
        <f t="shared" si="24"/>
        <v>99.473520999548398</v>
      </c>
      <c r="N510" s="31"/>
    </row>
    <row r="511" spans="1:14" ht="15.5" x14ac:dyDescent="0.35">
      <c r="A511" s="62">
        <v>502</v>
      </c>
      <c r="B511" s="83" t="s">
        <v>91</v>
      </c>
      <c r="C511" s="40">
        <v>906</v>
      </c>
      <c r="D511" s="3">
        <v>701</v>
      </c>
      <c r="E511" s="4" t="s">
        <v>440</v>
      </c>
      <c r="F511" s="4" t="s">
        <v>90</v>
      </c>
      <c r="G511" s="136">
        <f>4029.6-43.8</f>
        <v>3985.7999999999997</v>
      </c>
      <c r="H511" s="151">
        <v>3964.8155999999999</v>
      </c>
      <c r="I511" s="160">
        <f t="shared" si="24"/>
        <v>99.473520999548398</v>
      </c>
      <c r="N511" s="31"/>
    </row>
    <row r="512" spans="1:14" ht="15.5" x14ac:dyDescent="0.35">
      <c r="A512" s="62">
        <v>503</v>
      </c>
      <c r="B512" s="77" t="s">
        <v>156</v>
      </c>
      <c r="C512" s="27">
        <v>906</v>
      </c>
      <c r="D512" s="1">
        <v>701</v>
      </c>
      <c r="E512" s="2" t="s">
        <v>189</v>
      </c>
      <c r="F512" s="2"/>
      <c r="G512" s="135">
        <f>G513+G515</f>
        <v>1645.1</v>
      </c>
      <c r="H512" s="150">
        <f>H513+H515</f>
        <v>1645.1</v>
      </c>
      <c r="I512" s="159">
        <f t="shared" si="24"/>
        <v>100</v>
      </c>
      <c r="N512" s="31"/>
    </row>
    <row r="513" spans="1:14" ht="26" x14ac:dyDescent="0.35">
      <c r="A513" s="62">
        <v>504</v>
      </c>
      <c r="B513" s="77" t="s">
        <v>813</v>
      </c>
      <c r="C513" s="27">
        <v>906</v>
      </c>
      <c r="D513" s="1">
        <v>701</v>
      </c>
      <c r="E513" s="2" t="s">
        <v>706</v>
      </c>
      <c r="F513" s="2"/>
      <c r="G513" s="135">
        <f>G514</f>
        <v>414.1</v>
      </c>
      <c r="H513" s="150">
        <f>H514</f>
        <v>414.1</v>
      </c>
      <c r="I513" s="159">
        <f t="shared" si="24"/>
        <v>100</v>
      </c>
      <c r="N513" s="31"/>
    </row>
    <row r="514" spans="1:14" ht="15.5" x14ac:dyDescent="0.35">
      <c r="A514" s="62">
        <v>505</v>
      </c>
      <c r="B514" s="83" t="s">
        <v>91</v>
      </c>
      <c r="C514" s="40">
        <v>906</v>
      </c>
      <c r="D514" s="3">
        <v>701</v>
      </c>
      <c r="E514" s="4" t="s">
        <v>706</v>
      </c>
      <c r="F514" s="4" t="s">
        <v>90</v>
      </c>
      <c r="G514" s="136">
        <v>414.1</v>
      </c>
      <c r="H514" s="151">
        <v>414.1</v>
      </c>
      <c r="I514" s="160">
        <f t="shared" si="24"/>
        <v>100</v>
      </c>
      <c r="N514" s="31"/>
    </row>
    <row r="515" spans="1:14" ht="52" x14ac:dyDescent="0.35">
      <c r="A515" s="62">
        <v>506</v>
      </c>
      <c r="B515" s="84" t="s">
        <v>734</v>
      </c>
      <c r="C515" s="27">
        <v>906</v>
      </c>
      <c r="D515" s="1">
        <v>701</v>
      </c>
      <c r="E515" s="137" t="s">
        <v>729</v>
      </c>
      <c r="F515" s="2"/>
      <c r="G515" s="135">
        <f>G516</f>
        <v>1231</v>
      </c>
      <c r="H515" s="150">
        <f>H516</f>
        <v>1231</v>
      </c>
      <c r="I515" s="159">
        <f t="shared" si="24"/>
        <v>100</v>
      </c>
      <c r="N515" s="31"/>
    </row>
    <row r="516" spans="1:14" ht="15.5" x14ac:dyDescent="0.35">
      <c r="A516" s="62">
        <v>507</v>
      </c>
      <c r="B516" s="83" t="s">
        <v>91</v>
      </c>
      <c r="C516" s="40">
        <v>906</v>
      </c>
      <c r="D516" s="3">
        <v>701</v>
      </c>
      <c r="E516" s="4" t="s">
        <v>729</v>
      </c>
      <c r="F516" s="4" t="s">
        <v>90</v>
      </c>
      <c r="G516" s="139">
        <v>1231</v>
      </c>
      <c r="H516" s="152">
        <v>1231</v>
      </c>
      <c r="I516" s="160">
        <f t="shared" si="24"/>
        <v>100</v>
      </c>
      <c r="N516" s="31"/>
    </row>
    <row r="517" spans="1:14" ht="15.5" x14ac:dyDescent="0.35">
      <c r="A517" s="62">
        <v>508</v>
      </c>
      <c r="B517" s="5" t="s">
        <v>21</v>
      </c>
      <c r="C517" s="27">
        <v>906</v>
      </c>
      <c r="D517" s="9">
        <v>702</v>
      </c>
      <c r="E517" s="10"/>
      <c r="F517" s="2"/>
      <c r="G517" s="135">
        <f>G518+G553+G556</f>
        <v>707976.7</v>
      </c>
      <c r="H517" s="150">
        <f>H518+H553+H556</f>
        <v>705545.13058999996</v>
      </c>
      <c r="I517" s="159">
        <f t="shared" si="24"/>
        <v>99.656546690025252</v>
      </c>
      <c r="N517" s="31"/>
    </row>
    <row r="518" spans="1:14" ht="39" x14ac:dyDescent="0.35">
      <c r="A518" s="62">
        <v>509</v>
      </c>
      <c r="B518" s="27" t="s">
        <v>880</v>
      </c>
      <c r="C518" s="27">
        <v>906</v>
      </c>
      <c r="D518" s="1">
        <v>702</v>
      </c>
      <c r="E518" s="2" t="s">
        <v>279</v>
      </c>
      <c r="F518" s="2"/>
      <c r="G518" s="135">
        <f>G519+G536</f>
        <v>692753.89999999991</v>
      </c>
      <c r="H518" s="150">
        <f>H519+H536</f>
        <v>690342.53914999997</v>
      </c>
      <c r="I518" s="159">
        <f t="shared" si="24"/>
        <v>99.651916669108616</v>
      </c>
      <c r="N518" s="31"/>
    </row>
    <row r="519" spans="1:14" ht="26" x14ac:dyDescent="0.35">
      <c r="A519" s="62">
        <v>510</v>
      </c>
      <c r="B519" s="27" t="s">
        <v>122</v>
      </c>
      <c r="C519" s="27">
        <v>906</v>
      </c>
      <c r="D519" s="1">
        <v>702</v>
      </c>
      <c r="E519" s="2" t="s">
        <v>285</v>
      </c>
      <c r="F519" s="2"/>
      <c r="G519" s="135">
        <f>G520+G522+G524+G526+G528+G532+G534+G530</f>
        <v>592176.79999999993</v>
      </c>
      <c r="H519" s="150">
        <f>H520+H522+H524+H526+H528+H532+H534+H530</f>
        <v>589857.39969999995</v>
      </c>
      <c r="I519" s="159">
        <f t="shared" si="24"/>
        <v>99.608326381580639</v>
      </c>
      <c r="N519" s="31"/>
    </row>
    <row r="520" spans="1:14" ht="39" x14ac:dyDescent="0.35">
      <c r="A520" s="62">
        <v>511</v>
      </c>
      <c r="B520" s="5" t="s">
        <v>123</v>
      </c>
      <c r="C520" s="27">
        <v>906</v>
      </c>
      <c r="D520" s="1">
        <v>702</v>
      </c>
      <c r="E520" s="2" t="s">
        <v>286</v>
      </c>
      <c r="F520" s="2"/>
      <c r="G520" s="135">
        <f>G521</f>
        <v>163338.20000000001</v>
      </c>
      <c r="H520" s="150">
        <f>H521</f>
        <v>162817.99979</v>
      </c>
      <c r="I520" s="159">
        <f t="shared" si="24"/>
        <v>99.681519564927243</v>
      </c>
      <c r="N520" s="31"/>
    </row>
    <row r="521" spans="1:14" ht="15.5" x14ac:dyDescent="0.35">
      <c r="A521" s="62">
        <v>512</v>
      </c>
      <c r="B521" s="7" t="s">
        <v>91</v>
      </c>
      <c r="C521" s="40">
        <v>906</v>
      </c>
      <c r="D521" s="3">
        <v>702</v>
      </c>
      <c r="E521" s="4" t="s">
        <v>286</v>
      </c>
      <c r="F521" s="4" t="s">
        <v>90</v>
      </c>
      <c r="G521" s="136">
        <v>163338.20000000001</v>
      </c>
      <c r="H521" s="151">
        <v>162817.99979</v>
      </c>
      <c r="I521" s="160">
        <f t="shared" si="24"/>
        <v>99.681519564927243</v>
      </c>
      <c r="N521" s="31"/>
    </row>
    <row r="522" spans="1:14" ht="15.5" x14ac:dyDescent="0.35">
      <c r="A522" s="62">
        <v>513</v>
      </c>
      <c r="B522" s="5" t="s">
        <v>560</v>
      </c>
      <c r="C522" s="27">
        <v>906</v>
      </c>
      <c r="D522" s="1">
        <v>702</v>
      </c>
      <c r="E522" s="2" t="s">
        <v>288</v>
      </c>
      <c r="F522" s="2"/>
      <c r="G522" s="135">
        <f>G523</f>
        <v>6574.6</v>
      </c>
      <c r="H522" s="150">
        <f>H523</f>
        <v>6291.1381300000003</v>
      </c>
      <c r="I522" s="159">
        <f t="shared" si="24"/>
        <v>95.688530556992063</v>
      </c>
      <c r="N522" s="31"/>
    </row>
    <row r="523" spans="1:14" ht="15.5" x14ac:dyDescent="0.35">
      <c r="A523" s="62">
        <v>514</v>
      </c>
      <c r="B523" s="7" t="s">
        <v>91</v>
      </c>
      <c r="C523" s="40">
        <v>906</v>
      </c>
      <c r="D523" s="3">
        <v>702</v>
      </c>
      <c r="E523" s="4" t="s">
        <v>288</v>
      </c>
      <c r="F523" s="4" t="s">
        <v>90</v>
      </c>
      <c r="G523" s="136">
        <v>6574.6</v>
      </c>
      <c r="H523" s="151">
        <v>6291.1381300000003</v>
      </c>
      <c r="I523" s="160">
        <f t="shared" si="24"/>
        <v>95.688530556992063</v>
      </c>
      <c r="N523" s="31"/>
    </row>
    <row r="524" spans="1:14" ht="104" x14ac:dyDescent="0.35">
      <c r="A524" s="62">
        <v>515</v>
      </c>
      <c r="B524" s="27" t="s">
        <v>97</v>
      </c>
      <c r="C524" s="27">
        <v>906</v>
      </c>
      <c r="D524" s="1">
        <v>702</v>
      </c>
      <c r="E524" s="30" t="s">
        <v>204</v>
      </c>
      <c r="F524" s="2"/>
      <c r="G524" s="140">
        <f>G525</f>
        <v>348203.3</v>
      </c>
      <c r="H524" s="153">
        <f>H525</f>
        <v>348203.3</v>
      </c>
      <c r="I524" s="159">
        <f t="shared" si="24"/>
        <v>100</v>
      </c>
      <c r="N524" s="31"/>
    </row>
    <row r="525" spans="1:14" ht="15.5" x14ac:dyDescent="0.35">
      <c r="A525" s="62">
        <v>516</v>
      </c>
      <c r="B525" s="7" t="s">
        <v>91</v>
      </c>
      <c r="C525" s="40">
        <v>906</v>
      </c>
      <c r="D525" s="3">
        <v>702</v>
      </c>
      <c r="E525" s="4" t="s">
        <v>204</v>
      </c>
      <c r="F525" s="4" t="s">
        <v>90</v>
      </c>
      <c r="G525" s="139">
        <v>348203.3</v>
      </c>
      <c r="H525" s="152">
        <v>348203.3</v>
      </c>
      <c r="I525" s="160">
        <f t="shared" ref="I525:I588" si="27">H525/G525*100</f>
        <v>100</v>
      </c>
      <c r="N525" s="31"/>
    </row>
    <row r="526" spans="1:14" ht="104" x14ac:dyDescent="0.35">
      <c r="A526" s="62">
        <v>517</v>
      </c>
      <c r="B526" s="27" t="s">
        <v>98</v>
      </c>
      <c r="C526" s="27">
        <v>906</v>
      </c>
      <c r="D526" s="1">
        <v>702</v>
      </c>
      <c r="E526" s="2" t="s">
        <v>205</v>
      </c>
      <c r="F526" s="2"/>
      <c r="G526" s="140">
        <f>G527</f>
        <v>10726</v>
      </c>
      <c r="H526" s="153">
        <f>H527</f>
        <v>10726</v>
      </c>
      <c r="I526" s="159">
        <f t="shared" si="27"/>
        <v>100</v>
      </c>
      <c r="N526" s="31"/>
    </row>
    <row r="527" spans="1:14" ht="15.5" x14ac:dyDescent="0.35">
      <c r="A527" s="62">
        <v>518</v>
      </c>
      <c r="B527" s="7" t="s">
        <v>91</v>
      </c>
      <c r="C527" s="40">
        <v>906</v>
      </c>
      <c r="D527" s="3">
        <v>702</v>
      </c>
      <c r="E527" s="4" t="s">
        <v>205</v>
      </c>
      <c r="F527" s="4" t="s">
        <v>90</v>
      </c>
      <c r="G527" s="139">
        <v>10726</v>
      </c>
      <c r="H527" s="152">
        <v>10726</v>
      </c>
      <c r="I527" s="160">
        <f t="shared" si="27"/>
        <v>100</v>
      </c>
      <c r="N527" s="31"/>
    </row>
    <row r="528" spans="1:14" ht="39" x14ac:dyDescent="0.35">
      <c r="A528" s="62">
        <v>519</v>
      </c>
      <c r="B528" s="102" t="s">
        <v>531</v>
      </c>
      <c r="C528" s="27">
        <v>906</v>
      </c>
      <c r="D528" s="112">
        <v>702</v>
      </c>
      <c r="E528" s="89" t="s">
        <v>289</v>
      </c>
      <c r="F528" s="87"/>
      <c r="G528" s="142">
        <f>G529</f>
        <v>15065</v>
      </c>
      <c r="H528" s="154">
        <f>H529</f>
        <v>13549.261780000001</v>
      </c>
      <c r="I528" s="159">
        <f t="shared" si="27"/>
        <v>89.938677597079334</v>
      </c>
      <c r="N528" s="31"/>
    </row>
    <row r="529" spans="1:14" ht="15.5" x14ac:dyDescent="0.35">
      <c r="A529" s="62">
        <v>520</v>
      </c>
      <c r="B529" s="83" t="s">
        <v>91</v>
      </c>
      <c r="C529" s="40">
        <v>906</v>
      </c>
      <c r="D529" s="113">
        <v>702</v>
      </c>
      <c r="E529" s="88" t="s">
        <v>289</v>
      </c>
      <c r="F529" s="88" t="s">
        <v>90</v>
      </c>
      <c r="G529" s="139">
        <v>15065</v>
      </c>
      <c r="H529" s="152">
        <v>13549.261780000001</v>
      </c>
      <c r="I529" s="160">
        <f t="shared" si="27"/>
        <v>89.938677597079334</v>
      </c>
      <c r="N529" s="31"/>
    </row>
    <row r="530" spans="1:14" ht="91" x14ac:dyDescent="0.35">
      <c r="A530" s="62">
        <v>521</v>
      </c>
      <c r="B530" s="84" t="s">
        <v>815</v>
      </c>
      <c r="C530" s="27">
        <v>906</v>
      </c>
      <c r="D530" s="112">
        <v>702</v>
      </c>
      <c r="E530" s="89" t="s">
        <v>814</v>
      </c>
      <c r="F530" s="88"/>
      <c r="G530" s="135">
        <f>G531</f>
        <v>479.1</v>
      </c>
      <c r="H530" s="150">
        <f>H531</f>
        <v>479.1</v>
      </c>
      <c r="I530" s="159">
        <f t="shared" si="27"/>
        <v>100</v>
      </c>
      <c r="N530" s="31"/>
    </row>
    <row r="531" spans="1:14" ht="15.5" x14ac:dyDescent="0.35">
      <c r="A531" s="62">
        <v>522</v>
      </c>
      <c r="B531" s="83" t="s">
        <v>91</v>
      </c>
      <c r="C531" s="40">
        <v>906</v>
      </c>
      <c r="D531" s="113">
        <v>702</v>
      </c>
      <c r="E531" s="90" t="s">
        <v>814</v>
      </c>
      <c r="F531" s="88" t="s">
        <v>90</v>
      </c>
      <c r="G531" s="139">
        <v>479.1</v>
      </c>
      <c r="H531" s="152">
        <v>479.1</v>
      </c>
      <c r="I531" s="160">
        <f t="shared" si="27"/>
        <v>100</v>
      </c>
      <c r="N531" s="31"/>
    </row>
    <row r="532" spans="1:14" ht="91" x14ac:dyDescent="0.35">
      <c r="A532" s="62">
        <v>523</v>
      </c>
      <c r="B532" s="77" t="s">
        <v>677</v>
      </c>
      <c r="C532" s="27">
        <v>906</v>
      </c>
      <c r="D532" s="1">
        <v>702</v>
      </c>
      <c r="E532" s="2" t="s">
        <v>513</v>
      </c>
      <c r="F532" s="2"/>
      <c r="G532" s="135">
        <f>G533</f>
        <v>34063.599999999999</v>
      </c>
      <c r="H532" s="150">
        <f>H533</f>
        <v>34063.599999999999</v>
      </c>
      <c r="I532" s="159">
        <f t="shared" si="27"/>
        <v>100</v>
      </c>
      <c r="N532" s="31"/>
    </row>
    <row r="533" spans="1:14" ht="15.5" x14ac:dyDescent="0.35">
      <c r="A533" s="62">
        <v>524</v>
      </c>
      <c r="B533" s="83" t="s">
        <v>91</v>
      </c>
      <c r="C533" s="40">
        <v>906</v>
      </c>
      <c r="D533" s="3">
        <v>702</v>
      </c>
      <c r="E533" s="4" t="s">
        <v>513</v>
      </c>
      <c r="F533" s="4" t="s">
        <v>90</v>
      </c>
      <c r="G533" s="139">
        <f>19225+14838.6</f>
        <v>34063.599999999999</v>
      </c>
      <c r="H533" s="152">
        <v>34063.599999999999</v>
      </c>
      <c r="I533" s="160">
        <f t="shared" si="27"/>
        <v>100</v>
      </c>
      <c r="N533" s="31"/>
    </row>
    <row r="534" spans="1:14" ht="52" x14ac:dyDescent="0.35">
      <c r="A534" s="62">
        <v>525</v>
      </c>
      <c r="B534" s="77" t="s">
        <v>676</v>
      </c>
      <c r="C534" s="27">
        <v>906</v>
      </c>
      <c r="D534" s="1">
        <v>702</v>
      </c>
      <c r="E534" s="2" t="s">
        <v>570</v>
      </c>
      <c r="F534" s="2"/>
      <c r="G534" s="135">
        <f>G535</f>
        <v>13727</v>
      </c>
      <c r="H534" s="150">
        <f>H535</f>
        <v>13727</v>
      </c>
      <c r="I534" s="159">
        <f t="shared" si="27"/>
        <v>100</v>
      </c>
      <c r="N534" s="31"/>
    </row>
    <row r="535" spans="1:14" ht="15.5" x14ac:dyDescent="0.35">
      <c r="A535" s="62">
        <v>526</v>
      </c>
      <c r="B535" s="83" t="s">
        <v>91</v>
      </c>
      <c r="C535" s="40">
        <v>906</v>
      </c>
      <c r="D535" s="3">
        <v>702</v>
      </c>
      <c r="E535" s="4" t="s">
        <v>570</v>
      </c>
      <c r="F535" s="4" t="s">
        <v>90</v>
      </c>
      <c r="G535" s="139">
        <v>13727</v>
      </c>
      <c r="H535" s="152">
        <v>13727</v>
      </c>
      <c r="I535" s="160">
        <f t="shared" si="27"/>
        <v>100</v>
      </c>
      <c r="N535" s="31"/>
    </row>
    <row r="536" spans="1:14" ht="39" x14ac:dyDescent="0.35">
      <c r="A536" s="62">
        <v>527</v>
      </c>
      <c r="B536" s="27" t="s">
        <v>186</v>
      </c>
      <c r="C536" s="27">
        <v>906</v>
      </c>
      <c r="D536" s="1">
        <v>702</v>
      </c>
      <c r="E536" s="2" t="s">
        <v>283</v>
      </c>
      <c r="F536" s="2"/>
      <c r="G536" s="135">
        <f>G537+G549+G539+G543+G545+G547+G541+G551</f>
        <v>100577.1</v>
      </c>
      <c r="H536" s="150">
        <f>H537+H549+H539+H543+H545+H547+H541+H551</f>
        <v>100485.13945</v>
      </c>
      <c r="I536" s="159">
        <f t="shared" si="27"/>
        <v>99.908567109212726</v>
      </c>
      <c r="N536" s="31"/>
    </row>
    <row r="537" spans="1:14" ht="39" x14ac:dyDescent="0.35">
      <c r="A537" s="62">
        <v>528</v>
      </c>
      <c r="B537" s="5" t="s">
        <v>810</v>
      </c>
      <c r="C537" s="27">
        <v>906</v>
      </c>
      <c r="D537" s="1">
        <v>702</v>
      </c>
      <c r="E537" s="30" t="s">
        <v>284</v>
      </c>
      <c r="F537" s="30"/>
      <c r="G537" s="135">
        <f>G538</f>
        <v>16513</v>
      </c>
      <c r="H537" s="150">
        <f>H538</f>
        <v>16421.483970000001</v>
      </c>
      <c r="I537" s="159">
        <f t="shared" si="27"/>
        <v>99.445794041058562</v>
      </c>
      <c r="N537" s="31"/>
    </row>
    <row r="538" spans="1:14" ht="15.5" x14ac:dyDescent="0.35">
      <c r="A538" s="62">
        <v>529</v>
      </c>
      <c r="B538" s="7" t="s">
        <v>91</v>
      </c>
      <c r="C538" s="40">
        <v>906</v>
      </c>
      <c r="D538" s="3">
        <v>702</v>
      </c>
      <c r="E538" s="48" t="s">
        <v>284</v>
      </c>
      <c r="F538" s="48" t="s">
        <v>90</v>
      </c>
      <c r="G538" s="136">
        <v>16513</v>
      </c>
      <c r="H538" s="151">
        <v>16421.483970000001</v>
      </c>
      <c r="I538" s="160">
        <f t="shared" si="27"/>
        <v>99.445794041058562</v>
      </c>
      <c r="N538" s="31"/>
    </row>
    <row r="539" spans="1:14" ht="26" x14ac:dyDescent="0.35">
      <c r="A539" s="62">
        <v>530</v>
      </c>
      <c r="B539" s="77" t="s">
        <v>545</v>
      </c>
      <c r="C539" s="27">
        <v>906</v>
      </c>
      <c r="D539" s="50">
        <v>702</v>
      </c>
      <c r="E539" s="30" t="s">
        <v>544</v>
      </c>
      <c r="F539" s="2"/>
      <c r="G539" s="135">
        <f>G540</f>
        <v>4097.3999999999996</v>
      </c>
      <c r="H539" s="150">
        <f>H540</f>
        <v>4096.9489999999996</v>
      </c>
      <c r="I539" s="159">
        <f t="shared" si="27"/>
        <v>99.988993019963885</v>
      </c>
      <c r="N539" s="31"/>
    </row>
    <row r="540" spans="1:14" ht="15.5" x14ac:dyDescent="0.35">
      <c r="A540" s="62">
        <v>531</v>
      </c>
      <c r="B540" s="83" t="s">
        <v>91</v>
      </c>
      <c r="C540" s="40">
        <v>906</v>
      </c>
      <c r="D540" s="51">
        <v>702</v>
      </c>
      <c r="E540" s="48" t="s">
        <v>544</v>
      </c>
      <c r="F540" s="4" t="s">
        <v>90</v>
      </c>
      <c r="G540" s="136">
        <v>4097.3999999999996</v>
      </c>
      <c r="H540" s="151">
        <v>4096.9489999999996</v>
      </c>
      <c r="I540" s="160">
        <f t="shared" si="27"/>
        <v>99.988993019963885</v>
      </c>
      <c r="N540" s="31"/>
    </row>
    <row r="541" spans="1:14" ht="39" x14ac:dyDescent="0.35">
      <c r="A541" s="62">
        <v>532</v>
      </c>
      <c r="B541" s="77" t="s">
        <v>812</v>
      </c>
      <c r="C541" s="27">
        <v>906</v>
      </c>
      <c r="D541" s="50">
        <v>702</v>
      </c>
      <c r="E541" s="30" t="s">
        <v>811</v>
      </c>
      <c r="F541" s="30"/>
      <c r="G541" s="135">
        <f>G542</f>
        <v>62123.6</v>
      </c>
      <c r="H541" s="150">
        <f>H542</f>
        <v>62123.6</v>
      </c>
      <c r="I541" s="159">
        <f t="shared" si="27"/>
        <v>100</v>
      </c>
      <c r="N541" s="31"/>
    </row>
    <row r="542" spans="1:14" ht="15.5" x14ac:dyDescent="0.35">
      <c r="A542" s="62">
        <v>533</v>
      </c>
      <c r="B542" s="83" t="s">
        <v>91</v>
      </c>
      <c r="C542" s="40">
        <v>906</v>
      </c>
      <c r="D542" s="51">
        <v>702</v>
      </c>
      <c r="E542" s="48" t="s">
        <v>811</v>
      </c>
      <c r="F542" s="4" t="s">
        <v>90</v>
      </c>
      <c r="G542" s="136">
        <f>65053.6-1530-1400</f>
        <v>62123.6</v>
      </c>
      <c r="H542" s="151">
        <v>62123.6</v>
      </c>
      <c r="I542" s="160">
        <f t="shared" si="27"/>
        <v>100</v>
      </c>
      <c r="N542" s="31"/>
    </row>
    <row r="543" spans="1:14" ht="26" x14ac:dyDescent="0.35">
      <c r="A543" s="62">
        <v>534</v>
      </c>
      <c r="B543" s="77" t="s">
        <v>572</v>
      </c>
      <c r="C543" s="27">
        <v>906</v>
      </c>
      <c r="D543" s="50">
        <v>702</v>
      </c>
      <c r="E543" s="30" t="s">
        <v>571</v>
      </c>
      <c r="F543" s="2"/>
      <c r="G543" s="135">
        <f>G544</f>
        <v>1109.0999999999999</v>
      </c>
      <c r="H543" s="150">
        <f>H544</f>
        <v>1109.0999999999999</v>
      </c>
      <c r="I543" s="159">
        <f t="shared" si="27"/>
        <v>100</v>
      </c>
      <c r="N543" s="31"/>
    </row>
    <row r="544" spans="1:14" ht="15.5" x14ac:dyDescent="0.35">
      <c r="A544" s="62">
        <v>535</v>
      </c>
      <c r="B544" s="83" t="s">
        <v>91</v>
      </c>
      <c r="C544" s="40">
        <v>906</v>
      </c>
      <c r="D544" s="51">
        <v>702</v>
      </c>
      <c r="E544" s="48" t="s">
        <v>571</v>
      </c>
      <c r="F544" s="4" t="s">
        <v>90</v>
      </c>
      <c r="G544" s="139">
        <v>1109.0999999999999</v>
      </c>
      <c r="H544" s="152">
        <v>1109.0999999999999</v>
      </c>
      <c r="I544" s="160">
        <f t="shared" si="27"/>
        <v>100</v>
      </c>
      <c r="N544" s="31"/>
    </row>
    <row r="545" spans="1:14" ht="52" x14ac:dyDescent="0.35">
      <c r="A545" s="62">
        <v>536</v>
      </c>
      <c r="B545" s="77" t="s">
        <v>817</v>
      </c>
      <c r="C545" s="27">
        <v>906</v>
      </c>
      <c r="D545" s="50">
        <v>702</v>
      </c>
      <c r="E545" s="30" t="s">
        <v>816</v>
      </c>
      <c r="F545" s="2"/>
      <c r="G545" s="135">
        <f>G546</f>
        <v>2475</v>
      </c>
      <c r="H545" s="150">
        <f>H546</f>
        <v>2475</v>
      </c>
      <c r="I545" s="159">
        <f t="shared" si="27"/>
        <v>100</v>
      </c>
      <c r="N545" s="31"/>
    </row>
    <row r="546" spans="1:14" ht="15.5" x14ac:dyDescent="0.35">
      <c r="A546" s="62">
        <v>537</v>
      </c>
      <c r="B546" s="83" t="s">
        <v>91</v>
      </c>
      <c r="C546" s="40">
        <v>906</v>
      </c>
      <c r="D546" s="51">
        <v>702</v>
      </c>
      <c r="E546" s="48" t="s">
        <v>816</v>
      </c>
      <c r="F546" s="48" t="s">
        <v>90</v>
      </c>
      <c r="G546" s="139">
        <v>2475</v>
      </c>
      <c r="H546" s="152">
        <v>2475</v>
      </c>
      <c r="I546" s="160">
        <f t="shared" si="27"/>
        <v>100</v>
      </c>
      <c r="N546" s="31"/>
    </row>
    <row r="547" spans="1:14" ht="52" x14ac:dyDescent="0.35">
      <c r="A547" s="62">
        <v>538</v>
      </c>
      <c r="B547" s="77" t="s">
        <v>819</v>
      </c>
      <c r="C547" s="27">
        <v>906</v>
      </c>
      <c r="D547" s="50">
        <v>702</v>
      </c>
      <c r="E547" s="30" t="s">
        <v>818</v>
      </c>
      <c r="F547" s="2"/>
      <c r="G547" s="135">
        <f>G548</f>
        <v>2025</v>
      </c>
      <c r="H547" s="150">
        <f>H548</f>
        <v>2025</v>
      </c>
      <c r="I547" s="159">
        <f t="shared" si="27"/>
        <v>100</v>
      </c>
      <c r="N547" s="31"/>
    </row>
    <row r="548" spans="1:14" ht="15.5" x14ac:dyDescent="0.35">
      <c r="A548" s="62">
        <v>539</v>
      </c>
      <c r="B548" s="83" t="s">
        <v>91</v>
      </c>
      <c r="C548" s="40">
        <v>906</v>
      </c>
      <c r="D548" s="51">
        <v>702</v>
      </c>
      <c r="E548" s="48" t="s">
        <v>818</v>
      </c>
      <c r="F548" s="4" t="s">
        <v>90</v>
      </c>
      <c r="G548" s="136">
        <v>2025</v>
      </c>
      <c r="H548" s="151">
        <v>2025</v>
      </c>
      <c r="I548" s="160">
        <f t="shared" si="27"/>
        <v>100</v>
      </c>
      <c r="N548" s="31"/>
    </row>
    <row r="549" spans="1:14" ht="65" x14ac:dyDescent="0.35">
      <c r="A549" s="62">
        <v>540</v>
      </c>
      <c r="B549" s="77" t="s">
        <v>485</v>
      </c>
      <c r="C549" s="27">
        <v>906</v>
      </c>
      <c r="D549" s="50">
        <v>702</v>
      </c>
      <c r="E549" s="30" t="s">
        <v>446</v>
      </c>
      <c r="F549" s="2"/>
      <c r="G549" s="135">
        <f>G550</f>
        <v>8000</v>
      </c>
      <c r="H549" s="150">
        <f>H550</f>
        <v>8000</v>
      </c>
      <c r="I549" s="159">
        <f t="shared" si="27"/>
        <v>100</v>
      </c>
      <c r="N549" s="31"/>
    </row>
    <row r="550" spans="1:14" ht="15.5" x14ac:dyDescent="0.35">
      <c r="A550" s="62">
        <v>541</v>
      </c>
      <c r="B550" s="83" t="s">
        <v>91</v>
      </c>
      <c r="C550" s="40">
        <v>906</v>
      </c>
      <c r="D550" s="51">
        <v>702</v>
      </c>
      <c r="E550" s="48" t="s">
        <v>446</v>
      </c>
      <c r="F550" s="4" t="s">
        <v>90</v>
      </c>
      <c r="G550" s="136">
        <v>8000</v>
      </c>
      <c r="H550" s="151">
        <v>8000</v>
      </c>
      <c r="I550" s="160">
        <f t="shared" si="27"/>
        <v>100</v>
      </c>
      <c r="N550" s="31"/>
    </row>
    <row r="551" spans="1:14" ht="65" x14ac:dyDescent="0.35">
      <c r="A551" s="62">
        <v>542</v>
      </c>
      <c r="B551" s="77" t="s">
        <v>821</v>
      </c>
      <c r="C551" s="27">
        <v>906</v>
      </c>
      <c r="D551" s="50">
        <v>702</v>
      </c>
      <c r="E551" s="30" t="s">
        <v>820</v>
      </c>
      <c r="F551" s="2"/>
      <c r="G551" s="135">
        <f>G552</f>
        <v>4234</v>
      </c>
      <c r="H551" s="150">
        <f>H552</f>
        <v>4234.00648</v>
      </c>
      <c r="I551" s="159">
        <f t="shared" si="27"/>
        <v>100.00015304676428</v>
      </c>
      <c r="N551" s="31"/>
    </row>
    <row r="552" spans="1:14" ht="26" x14ac:dyDescent="0.35">
      <c r="A552" s="62">
        <v>543</v>
      </c>
      <c r="B552" s="83" t="s">
        <v>77</v>
      </c>
      <c r="C552" s="40">
        <v>906</v>
      </c>
      <c r="D552" s="51">
        <v>702</v>
      </c>
      <c r="E552" s="48" t="s">
        <v>820</v>
      </c>
      <c r="F552" s="4" t="s">
        <v>78</v>
      </c>
      <c r="G552" s="139">
        <v>4234</v>
      </c>
      <c r="H552" s="152">
        <v>4234.00648</v>
      </c>
      <c r="I552" s="160">
        <f t="shared" si="27"/>
        <v>100.00015304676428</v>
      </c>
      <c r="N552" s="31"/>
    </row>
    <row r="553" spans="1:14" ht="39" x14ac:dyDescent="0.35">
      <c r="A553" s="62">
        <v>544</v>
      </c>
      <c r="B553" s="27" t="s">
        <v>749</v>
      </c>
      <c r="C553" s="27">
        <v>906</v>
      </c>
      <c r="D553" s="1">
        <v>702</v>
      </c>
      <c r="E553" s="2" t="s">
        <v>439</v>
      </c>
      <c r="F553" s="4"/>
      <c r="G553" s="135">
        <f>G554</f>
        <v>11505.8</v>
      </c>
      <c r="H553" s="150">
        <f>H554</f>
        <v>11485.59144</v>
      </c>
      <c r="I553" s="159">
        <f t="shared" si="27"/>
        <v>99.824361973960961</v>
      </c>
      <c r="N553" s="31"/>
    </row>
    <row r="554" spans="1:14" ht="39" x14ac:dyDescent="0.35">
      <c r="A554" s="62">
        <v>545</v>
      </c>
      <c r="B554" s="77" t="s">
        <v>456</v>
      </c>
      <c r="C554" s="27">
        <v>906</v>
      </c>
      <c r="D554" s="1">
        <v>702</v>
      </c>
      <c r="E554" s="2" t="s">
        <v>440</v>
      </c>
      <c r="F554" s="4"/>
      <c r="G554" s="135">
        <f>G555</f>
        <v>11505.8</v>
      </c>
      <c r="H554" s="150">
        <f>H555</f>
        <v>11485.59144</v>
      </c>
      <c r="I554" s="159">
        <f t="shared" si="27"/>
        <v>99.824361973960961</v>
      </c>
      <c r="N554" s="31"/>
    </row>
    <row r="555" spans="1:14" ht="15.5" x14ac:dyDescent="0.35">
      <c r="A555" s="62">
        <v>546</v>
      </c>
      <c r="B555" s="83" t="s">
        <v>91</v>
      </c>
      <c r="C555" s="40">
        <v>906</v>
      </c>
      <c r="D555" s="3">
        <v>702</v>
      </c>
      <c r="E555" s="4" t="s">
        <v>440</v>
      </c>
      <c r="F555" s="4" t="s">
        <v>90</v>
      </c>
      <c r="G555" s="136">
        <f>12088.8-583</f>
        <v>11505.8</v>
      </c>
      <c r="H555" s="151">
        <v>11485.59144</v>
      </c>
      <c r="I555" s="160">
        <f t="shared" si="27"/>
        <v>99.824361973960961</v>
      </c>
      <c r="N555" s="31"/>
    </row>
    <row r="556" spans="1:14" ht="15.5" x14ac:dyDescent="0.35">
      <c r="A556" s="62">
        <v>547</v>
      </c>
      <c r="B556" s="93" t="s">
        <v>156</v>
      </c>
      <c r="C556" s="27">
        <v>906</v>
      </c>
      <c r="D556" s="91">
        <v>702</v>
      </c>
      <c r="E556" s="87" t="s">
        <v>189</v>
      </c>
      <c r="F556" s="87"/>
      <c r="G556" s="135">
        <f>G557</f>
        <v>3717</v>
      </c>
      <c r="H556" s="150">
        <f>H557</f>
        <v>3717</v>
      </c>
      <c r="I556" s="159">
        <f t="shared" si="27"/>
        <v>100</v>
      </c>
      <c r="N556" s="31"/>
    </row>
    <row r="557" spans="1:14" ht="52" x14ac:dyDescent="0.35">
      <c r="A557" s="62">
        <v>548</v>
      </c>
      <c r="B557" s="84" t="s">
        <v>734</v>
      </c>
      <c r="C557" s="27">
        <v>906</v>
      </c>
      <c r="D557" s="79">
        <v>702</v>
      </c>
      <c r="E557" s="137" t="s">
        <v>729</v>
      </c>
      <c r="F557" s="2"/>
      <c r="G557" s="135">
        <f>G558</f>
        <v>3717</v>
      </c>
      <c r="H557" s="150">
        <f>H558</f>
        <v>3717</v>
      </c>
      <c r="I557" s="159">
        <f t="shared" si="27"/>
        <v>100</v>
      </c>
      <c r="N557" s="31"/>
    </row>
    <row r="558" spans="1:14" ht="15.5" x14ac:dyDescent="0.35">
      <c r="A558" s="62">
        <v>549</v>
      </c>
      <c r="B558" s="83" t="s">
        <v>91</v>
      </c>
      <c r="C558" s="40">
        <v>906</v>
      </c>
      <c r="D558" s="3">
        <v>702</v>
      </c>
      <c r="E558" s="4" t="s">
        <v>729</v>
      </c>
      <c r="F558" s="4" t="s">
        <v>90</v>
      </c>
      <c r="G558" s="139">
        <v>3717</v>
      </c>
      <c r="H558" s="152">
        <v>3717</v>
      </c>
      <c r="I558" s="160">
        <f t="shared" si="27"/>
        <v>100</v>
      </c>
      <c r="N558" s="31"/>
    </row>
    <row r="559" spans="1:14" ht="15.5" x14ac:dyDescent="0.35">
      <c r="A559" s="62">
        <v>550</v>
      </c>
      <c r="B559" s="5" t="s">
        <v>354</v>
      </c>
      <c r="C559" s="27">
        <v>906</v>
      </c>
      <c r="D559" s="9">
        <v>703</v>
      </c>
      <c r="E559" s="10"/>
      <c r="F559" s="2"/>
      <c r="G559" s="135">
        <f>G560</f>
        <v>24476.1</v>
      </c>
      <c r="H559" s="150">
        <f>H560</f>
        <v>24277.017909999999</v>
      </c>
      <c r="I559" s="159">
        <f t="shared" si="27"/>
        <v>99.186626586751984</v>
      </c>
      <c r="N559" s="31"/>
    </row>
    <row r="560" spans="1:14" ht="39" x14ac:dyDescent="0.35">
      <c r="A560" s="62">
        <v>551</v>
      </c>
      <c r="B560" s="27" t="s">
        <v>742</v>
      </c>
      <c r="C560" s="27">
        <v>906</v>
      </c>
      <c r="D560" s="9">
        <v>703</v>
      </c>
      <c r="E560" s="2" t="s">
        <v>279</v>
      </c>
      <c r="F560" s="2"/>
      <c r="G560" s="135">
        <f>G561+G572</f>
        <v>24476.1</v>
      </c>
      <c r="H560" s="150">
        <f>H561+H572</f>
        <v>24277.017909999999</v>
      </c>
      <c r="I560" s="159">
        <f t="shared" si="27"/>
        <v>99.186626586751984</v>
      </c>
      <c r="N560" s="31"/>
    </row>
    <row r="561" spans="1:14" ht="39" x14ac:dyDescent="0.35">
      <c r="A561" s="62">
        <v>552</v>
      </c>
      <c r="B561" s="27" t="s">
        <v>127</v>
      </c>
      <c r="C561" s="27">
        <v>906</v>
      </c>
      <c r="D561" s="9">
        <v>703</v>
      </c>
      <c r="E561" s="2" t="s">
        <v>290</v>
      </c>
      <c r="F561" s="2"/>
      <c r="G561" s="135">
        <f>G568+G562+G565+G570</f>
        <v>21302</v>
      </c>
      <c r="H561" s="150">
        <f>H568+H562+H565+H570</f>
        <v>21197.555929999999</v>
      </c>
      <c r="I561" s="159">
        <f t="shared" si="27"/>
        <v>99.509698291240255</v>
      </c>
      <c r="N561" s="31"/>
    </row>
    <row r="562" spans="1:14" ht="15.5" x14ac:dyDescent="0.35">
      <c r="A562" s="62">
        <v>553</v>
      </c>
      <c r="B562" s="5" t="s">
        <v>129</v>
      </c>
      <c r="C562" s="27">
        <v>906</v>
      </c>
      <c r="D562" s="1">
        <v>703</v>
      </c>
      <c r="E562" s="2" t="s">
        <v>291</v>
      </c>
      <c r="F562" s="2"/>
      <c r="G562" s="135">
        <f>G563+G564</f>
        <v>5093.8</v>
      </c>
      <c r="H562" s="150">
        <f>H563+H564</f>
        <v>5093.8</v>
      </c>
      <c r="I562" s="159">
        <f t="shared" si="27"/>
        <v>100</v>
      </c>
      <c r="N562" s="31"/>
    </row>
    <row r="563" spans="1:14" ht="15.5" x14ac:dyDescent="0.35">
      <c r="A563" s="62">
        <v>554</v>
      </c>
      <c r="B563" s="7" t="s">
        <v>45</v>
      </c>
      <c r="C563" s="40">
        <v>906</v>
      </c>
      <c r="D563" s="3">
        <v>703</v>
      </c>
      <c r="E563" s="4" t="s">
        <v>291</v>
      </c>
      <c r="F563" s="4" t="s">
        <v>44</v>
      </c>
      <c r="G563" s="136">
        <v>4834.8</v>
      </c>
      <c r="H563" s="151">
        <v>4834.8</v>
      </c>
      <c r="I563" s="160">
        <f t="shared" si="27"/>
        <v>100</v>
      </c>
      <c r="N563" s="31"/>
    </row>
    <row r="564" spans="1:14" ht="26" x14ac:dyDescent="0.35">
      <c r="A564" s="62">
        <v>555</v>
      </c>
      <c r="B564" s="7" t="s">
        <v>77</v>
      </c>
      <c r="C564" s="40">
        <v>906</v>
      </c>
      <c r="D564" s="3">
        <v>703</v>
      </c>
      <c r="E564" s="4" t="s">
        <v>291</v>
      </c>
      <c r="F564" s="4">
        <v>240</v>
      </c>
      <c r="G564" s="136">
        <v>259</v>
      </c>
      <c r="H564" s="151">
        <v>259</v>
      </c>
      <c r="I564" s="160">
        <f t="shared" si="27"/>
        <v>100</v>
      </c>
      <c r="N564" s="31"/>
    </row>
    <row r="565" spans="1:14" ht="26" x14ac:dyDescent="0.35">
      <c r="A565" s="62">
        <v>556</v>
      </c>
      <c r="B565" s="77" t="s">
        <v>476</v>
      </c>
      <c r="C565" s="27">
        <v>906</v>
      </c>
      <c r="D565" s="50">
        <v>703</v>
      </c>
      <c r="E565" s="2" t="s">
        <v>477</v>
      </c>
      <c r="F565" s="4"/>
      <c r="G565" s="135">
        <f>G566+G567</f>
        <v>784.5</v>
      </c>
      <c r="H565" s="150">
        <f>H566+H567</f>
        <v>680.05592999999999</v>
      </c>
      <c r="I565" s="159">
        <f t="shared" si="27"/>
        <v>86.686543021032506</v>
      </c>
      <c r="N565" s="31"/>
    </row>
    <row r="566" spans="1:14" ht="15.5" x14ac:dyDescent="0.35">
      <c r="A566" s="62">
        <v>557</v>
      </c>
      <c r="B566" s="83" t="s">
        <v>91</v>
      </c>
      <c r="C566" s="40">
        <v>906</v>
      </c>
      <c r="D566" s="51">
        <v>703</v>
      </c>
      <c r="E566" s="4" t="s">
        <v>477</v>
      </c>
      <c r="F566" s="4" t="s">
        <v>90</v>
      </c>
      <c r="G566" s="136">
        <v>634.5</v>
      </c>
      <c r="H566" s="151">
        <v>541.38144</v>
      </c>
      <c r="I566" s="160">
        <f t="shared" si="27"/>
        <v>85.324104018912521</v>
      </c>
      <c r="N566" s="31"/>
    </row>
    <row r="567" spans="1:14" ht="26" x14ac:dyDescent="0.35">
      <c r="A567" s="62">
        <v>558</v>
      </c>
      <c r="B567" s="83" t="s">
        <v>711</v>
      </c>
      <c r="C567" s="40">
        <v>906</v>
      </c>
      <c r="D567" s="51">
        <v>703</v>
      </c>
      <c r="E567" s="4" t="s">
        <v>477</v>
      </c>
      <c r="F567" s="4" t="s">
        <v>72</v>
      </c>
      <c r="G567" s="136">
        <v>150</v>
      </c>
      <c r="H567" s="151">
        <v>138.67448999999999</v>
      </c>
      <c r="I567" s="160">
        <f t="shared" si="27"/>
        <v>92.449659999999994</v>
      </c>
      <c r="N567" s="31"/>
    </row>
    <row r="568" spans="1:14" ht="104" x14ac:dyDescent="0.35">
      <c r="A568" s="62">
        <v>559</v>
      </c>
      <c r="B568" s="27" t="s">
        <v>97</v>
      </c>
      <c r="C568" s="27">
        <v>906</v>
      </c>
      <c r="D568" s="1">
        <v>703</v>
      </c>
      <c r="E568" s="30" t="s">
        <v>435</v>
      </c>
      <c r="F568" s="2"/>
      <c r="G568" s="140">
        <f>G569</f>
        <v>13491.9</v>
      </c>
      <c r="H568" s="153">
        <f>H569</f>
        <v>13491.9</v>
      </c>
      <c r="I568" s="159">
        <f t="shared" si="27"/>
        <v>100</v>
      </c>
      <c r="N568" s="31"/>
    </row>
    <row r="569" spans="1:14" ht="15.5" x14ac:dyDescent="0.35">
      <c r="A569" s="62">
        <v>560</v>
      </c>
      <c r="B569" s="7" t="s">
        <v>91</v>
      </c>
      <c r="C569" s="40">
        <v>906</v>
      </c>
      <c r="D569" s="3">
        <v>703</v>
      </c>
      <c r="E569" s="4" t="s">
        <v>435</v>
      </c>
      <c r="F569" s="4" t="s">
        <v>90</v>
      </c>
      <c r="G569" s="139">
        <v>13491.9</v>
      </c>
      <c r="H569" s="152">
        <v>13491.9</v>
      </c>
      <c r="I569" s="160">
        <f t="shared" si="27"/>
        <v>100</v>
      </c>
      <c r="N569" s="31"/>
    </row>
    <row r="570" spans="1:14" ht="78" x14ac:dyDescent="0.35">
      <c r="A570" s="62">
        <v>561</v>
      </c>
      <c r="B570" s="84" t="s">
        <v>739</v>
      </c>
      <c r="C570" s="27">
        <v>906</v>
      </c>
      <c r="D570" s="50">
        <v>703</v>
      </c>
      <c r="E570" s="2" t="s">
        <v>738</v>
      </c>
      <c r="F570" s="4"/>
      <c r="G570" s="136">
        <f>G571</f>
        <v>1931.8</v>
      </c>
      <c r="H570" s="151">
        <f>H571</f>
        <v>1931.8</v>
      </c>
      <c r="I570" s="159">
        <f t="shared" si="27"/>
        <v>100</v>
      </c>
      <c r="N570" s="31"/>
    </row>
    <row r="571" spans="1:14" ht="15.5" x14ac:dyDescent="0.35">
      <c r="A571" s="62">
        <v>562</v>
      </c>
      <c r="B571" s="83" t="s">
        <v>45</v>
      </c>
      <c r="C571" s="40">
        <v>906</v>
      </c>
      <c r="D571" s="51">
        <v>703</v>
      </c>
      <c r="E571" s="48" t="s">
        <v>738</v>
      </c>
      <c r="F571" s="4" t="s">
        <v>44</v>
      </c>
      <c r="G571" s="139">
        <v>1931.8</v>
      </c>
      <c r="H571" s="152">
        <v>1931.8</v>
      </c>
      <c r="I571" s="160">
        <f t="shared" si="27"/>
        <v>100</v>
      </c>
      <c r="N571" s="31"/>
    </row>
    <row r="572" spans="1:14" ht="15.5" x14ac:dyDescent="0.35">
      <c r="A572" s="62">
        <v>563</v>
      </c>
      <c r="B572" s="77" t="s">
        <v>156</v>
      </c>
      <c r="C572" s="27">
        <v>906</v>
      </c>
      <c r="D572" s="50">
        <v>703</v>
      </c>
      <c r="E572" s="2" t="s">
        <v>189</v>
      </c>
      <c r="F572" s="2"/>
      <c r="G572" s="135">
        <f>G584+G586+G573+G575+G577+G582+G579</f>
        <v>3174.1000000000004</v>
      </c>
      <c r="H572" s="150">
        <f>H584+H586+H573+H575+H577+H582+H579</f>
        <v>3079.46198</v>
      </c>
      <c r="I572" s="159">
        <f t="shared" si="27"/>
        <v>97.018429791121889</v>
      </c>
      <c r="N572" s="31"/>
    </row>
    <row r="573" spans="1:14" ht="26" x14ac:dyDescent="0.35">
      <c r="A573" s="62">
        <v>564</v>
      </c>
      <c r="B573" s="77" t="s">
        <v>823</v>
      </c>
      <c r="C573" s="27">
        <v>906</v>
      </c>
      <c r="D573" s="50">
        <v>703</v>
      </c>
      <c r="E573" s="10" t="s">
        <v>822</v>
      </c>
      <c r="F573" s="4"/>
      <c r="G573" s="135">
        <f>G574</f>
        <v>234.3</v>
      </c>
      <c r="H573" s="150">
        <f>H574</f>
        <v>234.3</v>
      </c>
      <c r="I573" s="159">
        <f t="shared" si="27"/>
        <v>100</v>
      </c>
      <c r="N573" s="31"/>
    </row>
    <row r="574" spans="1:14" ht="15.5" x14ac:dyDescent="0.35">
      <c r="A574" s="62">
        <v>565</v>
      </c>
      <c r="B574" s="83" t="s">
        <v>91</v>
      </c>
      <c r="C574" s="40">
        <v>906</v>
      </c>
      <c r="D574" s="51">
        <v>703</v>
      </c>
      <c r="E574" s="12" t="s">
        <v>822</v>
      </c>
      <c r="F574" s="4" t="s">
        <v>90</v>
      </c>
      <c r="G574" s="136">
        <v>234.3</v>
      </c>
      <c r="H574" s="151">
        <v>234.3</v>
      </c>
      <c r="I574" s="160">
        <f t="shared" si="27"/>
        <v>100</v>
      </c>
      <c r="N574" s="31"/>
    </row>
    <row r="575" spans="1:14" ht="39" x14ac:dyDescent="0.35">
      <c r="A575" s="62">
        <v>566</v>
      </c>
      <c r="B575" s="77" t="s">
        <v>825</v>
      </c>
      <c r="C575" s="27">
        <v>906</v>
      </c>
      <c r="D575" s="50">
        <v>703</v>
      </c>
      <c r="E575" s="10" t="s">
        <v>824</v>
      </c>
      <c r="F575" s="2"/>
      <c r="G575" s="135">
        <f>G576</f>
        <v>250.9</v>
      </c>
      <c r="H575" s="150">
        <f>H576</f>
        <v>250.9</v>
      </c>
      <c r="I575" s="159">
        <f t="shared" si="27"/>
        <v>100</v>
      </c>
      <c r="N575" s="31"/>
    </row>
    <row r="576" spans="1:14" ht="15.5" x14ac:dyDescent="0.35">
      <c r="A576" s="62">
        <v>567</v>
      </c>
      <c r="B576" s="83" t="s">
        <v>91</v>
      </c>
      <c r="C576" s="40">
        <v>906</v>
      </c>
      <c r="D576" s="51">
        <v>703</v>
      </c>
      <c r="E576" s="12" t="s">
        <v>824</v>
      </c>
      <c r="F576" s="4" t="s">
        <v>90</v>
      </c>
      <c r="G576" s="136">
        <v>250.9</v>
      </c>
      <c r="H576" s="151">
        <v>250.9</v>
      </c>
      <c r="I576" s="160">
        <f t="shared" si="27"/>
        <v>100</v>
      </c>
      <c r="N576" s="31"/>
    </row>
    <row r="577" spans="1:14" ht="39" x14ac:dyDescent="0.35">
      <c r="A577" s="62">
        <v>568</v>
      </c>
      <c r="B577" s="77" t="s">
        <v>827</v>
      </c>
      <c r="C577" s="27">
        <v>906</v>
      </c>
      <c r="D577" s="50">
        <v>703</v>
      </c>
      <c r="E577" s="10" t="s">
        <v>826</v>
      </c>
      <c r="F577" s="2"/>
      <c r="G577" s="135">
        <f>G578</f>
        <v>123.2</v>
      </c>
      <c r="H577" s="150">
        <f>H578</f>
        <v>123.2</v>
      </c>
      <c r="I577" s="159">
        <f t="shared" si="27"/>
        <v>100</v>
      </c>
      <c r="N577" s="31"/>
    </row>
    <row r="578" spans="1:14" ht="15.5" x14ac:dyDescent="0.35">
      <c r="A578" s="62">
        <v>569</v>
      </c>
      <c r="B578" s="83" t="s">
        <v>91</v>
      </c>
      <c r="C578" s="40">
        <v>906</v>
      </c>
      <c r="D578" s="51">
        <v>703</v>
      </c>
      <c r="E578" s="12" t="s">
        <v>826</v>
      </c>
      <c r="F578" s="4" t="s">
        <v>90</v>
      </c>
      <c r="G578" s="136">
        <v>123.2</v>
      </c>
      <c r="H578" s="151">
        <v>123.2</v>
      </c>
      <c r="I578" s="160">
        <f t="shared" si="27"/>
        <v>100</v>
      </c>
      <c r="N578" s="31"/>
    </row>
    <row r="579" spans="1:14" ht="52" x14ac:dyDescent="0.35">
      <c r="A579" s="62">
        <v>570</v>
      </c>
      <c r="B579" s="84" t="s">
        <v>734</v>
      </c>
      <c r="C579" s="27">
        <v>906</v>
      </c>
      <c r="D579" s="79">
        <v>703</v>
      </c>
      <c r="E579" s="137" t="s">
        <v>729</v>
      </c>
      <c r="F579" s="2"/>
      <c r="G579" s="135">
        <f>G580+G581</f>
        <v>165.3</v>
      </c>
      <c r="H579" s="150">
        <f>H580+H581</f>
        <v>165.3</v>
      </c>
      <c r="I579" s="159">
        <f t="shared" si="27"/>
        <v>100</v>
      </c>
      <c r="N579" s="31"/>
    </row>
    <row r="580" spans="1:14" ht="15.5" x14ac:dyDescent="0.35">
      <c r="A580" s="62">
        <v>571</v>
      </c>
      <c r="B580" s="85" t="s">
        <v>45</v>
      </c>
      <c r="C580" s="40">
        <v>906</v>
      </c>
      <c r="D580" s="80">
        <v>703</v>
      </c>
      <c r="E580" s="138" t="s">
        <v>729</v>
      </c>
      <c r="F580" s="4" t="s">
        <v>44</v>
      </c>
      <c r="G580" s="139">
        <v>52.7</v>
      </c>
      <c r="H580" s="152">
        <v>52.7</v>
      </c>
      <c r="I580" s="160">
        <f t="shared" si="27"/>
        <v>100</v>
      </c>
      <c r="N580" s="31"/>
    </row>
    <row r="581" spans="1:14" ht="15.5" x14ac:dyDescent="0.35">
      <c r="A581" s="62">
        <v>572</v>
      </c>
      <c r="B581" s="83" t="s">
        <v>91</v>
      </c>
      <c r="C581" s="40">
        <v>906</v>
      </c>
      <c r="D581" s="80">
        <v>703</v>
      </c>
      <c r="E581" s="138" t="s">
        <v>729</v>
      </c>
      <c r="F581" s="4" t="s">
        <v>90</v>
      </c>
      <c r="G581" s="139">
        <v>112.6</v>
      </c>
      <c r="H581" s="152">
        <v>112.6</v>
      </c>
      <c r="I581" s="160">
        <f t="shared" si="27"/>
        <v>100</v>
      </c>
      <c r="N581" s="31"/>
    </row>
    <row r="582" spans="1:14" ht="26" x14ac:dyDescent="0.35">
      <c r="A582" s="62">
        <v>573</v>
      </c>
      <c r="B582" s="84" t="s">
        <v>737</v>
      </c>
      <c r="C582" s="27">
        <v>906</v>
      </c>
      <c r="D582" s="50">
        <v>703</v>
      </c>
      <c r="E582" s="30" t="s">
        <v>732</v>
      </c>
      <c r="F582" s="2"/>
      <c r="G582" s="135">
        <f>G583</f>
        <v>1177.2</v>
      </c>
      <c r="H582" s="150">
        <f>H583</f>
        <v>1130.76514</v>
      </c>
      <c r="I582" s="159">
        <f t="shared" si="27"/>
        <v>96.055482500849465</v>
      </c>
      <c r="N582" s="31"/>
    </row>
    <row r="583" spans="1:14" ht="15.5" x14ac:dyDescent="0.35">
      <c r="A583" s="62">
        <v>574</v>
      </c>
      <c r="B583" s="83" t="s">
        <v>91</v>
      </c>
      <c r="C583" s="40">
        <v>906</v>
      </c>
      <c r="D583" s="51">
        <v>703</v>
      </c>
      <c r="E583" s="48" t="s">
        <v>732</v>
      </c>
      <c r="F583" s="4" t="s">
        <v>90</v>
      </c>
      <c r="G583" s="139">
        <v>1177.2</v>
      </c>
      <c r="H583" s="152">
        <v>1130.76514</v>
      </c>
      <c r="I583" s="160">
        <f t="shared" si="27"/>
        <v>96.055482500849465</v>
      </c>
      <c r="N583" s="31"/>
    </row>
    <row r="584" spans="1:14" ht="39" x14ac:dyDescent="0.35">
      <c r="A584" s="62">
        <v>575</v>
      </c>
      <c r="B584" s="77" t="s">
        <v>828</v>
      </c>
      <c r="C584" s="27">
        <v>906</v>
      </c>
      <c r="D584" s="50">
        <v>703</v>
      </c>
      <c r="E584" s="30" t="s">
        <v>721</v>
      </c>
      <c r="F584" s="4"/>
      <c r="G584" s="135">
        <f>G585</f>
        <v>687.7</v>
      </c>
      <c r="H584" s="150">
        <f>H585</f>
        <v>687.49599999999998</v>
      </c>
      <c r="I584" s="159">
        <f t="shared" si="27"/>
        <v>99.970335902282955</v>
      </c>
      <c r="N584" s="31"/>
    </row>
    <row r="585" spans="1:14" ht="15.5" x14ac:dyDescent="0.35">
      <c r="A585" s="62">
        <v>576</v>
      </c>
      <c r="B585" s="83" t="s">
        <v>91</v>
      </c>
      <c r="C585" s="40">
        <v>906</v>
      </c>
      <c r="D585" s="51">
        <v>703</v>
      </c>
      <c r="E585" s="48" t="s">
        <v>721</v>
      </c>
      <c r="F585" s="4" t="s">
        <v>90</v>
      </c>
      <c r="G585" s="136">
        <v>687.7</v>
      </c>
      <c r="H585" s="151">
        <v>687.49599999999998</v>
      </c>
      <c r="I585" s="160">
        <f t="shared" si="27"/>
        <v>99.970335902282955</v>
      </c>
      <c r="N585" s="31"/>
    </row>
    <row r="586" spans="1:14" ht="39" x14ac:dyDescent="0.35">
      <c r="A586" s="62">
        <v>577</v>
      </c>
      <c r="B586" s="77" t="s">
        <v>829</v>
      </c>
      <c r="C586" s="27">
        <v>906</v>
      </c>
      <c r="D586" s="50">
        <v>703</v>
      </c>
      <c r="E586" s="30" t="s">
        <v>704</v>
      </c>
      <c r="F586" s="4"/>
      <c r="G586" s="135">
        <f>G587</f>
        <v>535.5</v>
      </c>
      <c r="H586" s="150">
        <f>H587</f>
        <v>487.50083999999998</v>
      </c>
      <c r="I586" s="159">
        <f t="shared" si="27"/>
        <v>91.03657142857142</v>
      </c>
      <c r="N586" s="31"/>
    </row>
    <row r="587" spans="1:14" ht="15.5" x14ac:dyDescent="0.35">
      <c r="A587" s="62">
        <v>578</v>
      </c>
      <c r="B587" s="83" t="s">
        <v>91</v>
      </c>
      <c r="C587" s="40">
        <v>906</v>
      </c>
      <c r="D587" s="51">
        <v>703</v>
      </c>
      <c r="E587" s="48" t="s">
        <v>704</v>
      </c>
      <c r="F587" s="4" t="s">
        <v>90</v>
      </c>
      <c r="G587" s="136">
        <v>535.5</v>
      </c>
      <c r="H587" s="151">
        <v>487.50083999999998</v>
      </c>
      <c r="I587" s="160">
        <f t="shared" si="27"/>
        <v>91.03657142857142</v>
      </c>
      <c r="N587" s="31"/>
    </row>
    <row r="588" spans="1:14" ht="15.5" x14ac:dyDescent="0.35">
      <c r="A588" s="62">
        <v>579</v>
      </c>
      <c r="B588" s="5" t="s">
        <v>523</v>
      </c>
      <c r="C588" s="27">
        <v>906</v>
      </c>
      <c r="D588" s="1">
        <v>707</v>
      </c>
      <c r="E588" s="2"/>
      <c r="F588" s="2"/>
      <c r="G588" s="135">
        <f>G589+G612</f>
        <v>8655.9</v>
      </c>
      <c r="H588" s="150">
        <f>H589+H612</f>
        <v>8112.2080099999994</v>
      </c>
      <c r="I588" s="159">
        <f t="shared" si="27"/>
        <v>93.718827735995106</v>
      </c>
      <c r="N588" s="31"/>
    </row>
    <row r="589" spans="1:14" ht="39" x14ac:dyDescent="0.35">
      <c r="A589" s="62">
        <v>580</v>
      </c>
      <c r="B589" s="27" t="s">
        <v>742</v>
      </c>
      <c r="C589" s="27">
        <v>906</v>
      </c>
      <c r="D589" s="1">
        <v>707</v>
      </c>
      <c r="E589" s="2" t="s">
        <v>279</v>
      </c>
      <c r="F589" s="2"/>
      <c r="G589" s="135">
        <f>G590+G605</f>
        <v>8217.9</v>
      </c>
      <c r="H589" s="150">
        <f>H590+H605</f>
        <v>7674.2080099999994</v>
      </c>
      <c r="I589" s="159">
        <f t="shared" ref="I589:I652" si="28">H589/G589*100</f>
        <v>93.384052008420639</v>
      </c>
      <c r="N589" s="31"/>
    </row>
    <row r="590" spans="1:14" ht="26" x14ac:dyDescent="0.35">
      <c r="A590" s="62">
        <v>581</v>
      </c>
      <c r="B590" s="27" t="s">
        <v>130</v>
      </c>
      <c r="C590" s="5">
        <v>906</v>
      </c>
      <c r="D590" s="1">
        <v>707</v>
      </c>
      <c r="E590" s="2" t="s">
        <v>463</v>
      </c>
      <c r="F590" s="2"/>
      <c r="G590" s="135">
        <f>G593+G591+G597+G601+G599+G603+G595</f>
        <v>7468.4</v>
      </c>
      <c r="H590" s="150">
        <f>H593+H591+H597+H601+H599+H603+H595</f>
        <v>6924.7080099999994</v>
      </c>
      <c r="I590" s="159">
        <f t="shared" si="28"/>
        <v>92.720100824808526</v>
      </c>
      <c r="N590" s="31"/>
    </row>
    <row r="591" spans="1:14" ht="39" x14ac:dyDescent="0.35">
      <c r="A591" s="62">
        <v>582</v>
      </c>
      <c r="B591" s="77" t="s">
        <v>131</v>
      </c>
      <c r="C591" s="5">
        <v>906</v>
      </c>
      <c r="D591" s="9">
        <v>707</v>
      </c>
      <c r="E591" s="10" t="s">
        <v>460</v>
      </c>
      <c r="F591" s="2"/>
      <c r="G591" s="135">
        <f>G592</f>
        <v>1040</v>
      </c>
      <c r="H591" s="150">
        <f>H592</f>
        <v>1006.80801</v>
      </c>
      <c r="I591" s="159">
        <f t="shared" si="28"/>
        <v>96.80846249999999</v>
      </c>
      <c r="N591" s="31"/>
    </row>
    <row r="592" spans="1:14" ht="15.5" x14ac:dyDescent="0.35">
      <c r="A592" s="62">
        <v>583</v>
      </c>
      <c r="B592" s="83" t="s">
        <v>91</v>
      </c>
      <c r="C592" s="7">
        <v>906</v>
      </c>
      <c r="D592" s="11">
        <v>707</v>
      </c>
      <c r="E592" s="12" t="s">
        <v>460</v>
      </c>
      <c r="F592" s="4" t="s">
        <v>90</v>
      </c>
      <c r="G592" s="136">
        <v>1040</v>
      </c>
      <c r="H592" s="151">
        <v>1006.80801</v>
      </c>
      <c r="I592" s="160">
        <f t="shared" si="28"/>
        <v>96.80846249999999</v>
      </c>
      <c r="N592" s="31"/>
    </row>
    <row r="593" spans="1:14" ht="39" x14ac:dyDescent="0.35">
      <c r="A593" s="62">
        <v>584</v>
      </c>
      <c r="B593" s="77" t="s">
        <v>415</v>
      </c>
      <c r="C593" s="5">
        <v>906</v>
      </c>
      <c r="D593" s="1">
        <v>707</v>
      </c>
      <c r="E593" s="2" t="s">
        <v>461</v>
      </c>
      <c r="F593" s="2"/>
      <c r="G593" s="135">
        <f>G594</f>
        <v>3515</v>
      </c>
      <c r="H593" s="150">
        <f>H594</f>
        <v>3004.5</v>
      </c>
      <c r="I593" s="159">
        <f t="shared" si="28"/>
        <v>85.476529160739688</v>
      </c>
      <c r="N593" s="31"/>
    </row>
    <row r="594" spans="1:14" ht="15.5" x14ac:dyDescent="0.35">
      <c r="A594" s="62">
        <v>585</v>
      </c>
      <c r="B594" s="7" t="s">
        <v>91</v>
      </c>
      <c r="C594" s="7">
        <v>906</v>
      </c>
      <c r="D594" s="3">
        <v>707</v>
      </c>
      <c r="E594" s="4" t="s">
        <v>461</v>
      </c>
      <c r="F594" s="4" t="s">
        <v>90</v>
      </c>
      <c r="G594" s="136">
        <v>3515</v>
      </c>
      <c r="H594" s="151">
        <v>3004.5</v>
      </c>
      <c r="I594" s="160">
        <f t="shared" si="28"/>
        <v>85.476529160739688</v>
      </c>
      <c r="N594" s="31"/>
    </row>
    <row r="595" spans="1:14" ht="39" x14ac:dyDescent="0.35">
      <c r="A595" s="62">
        <v>586</v>
      </c>
      <c r="B595" s="77" t="s">
        <v>831</v>
      </c>
      <c r="C595" s="5">
        <v>906</v>
      </c>
      <c r="D595" s="50">
        <v>707</v>
      </c>
      <c r="E595" s="2" t="s">
        <v>830</v>
      </c>
      <c r="F595" s="2"/>
      <c r="G595" s="135">
        <f>G596</f>
        <v>750</v>
      </c>
      <c r="H595" s="150">
        <f>H596</f>
        <v>750</v>
      </c>
      <c r="I595" s="159">
        <f t="shared" si="28"/>
        <v>100</v>
      </c>
      <c r="N595" s="31"/>
    </row>
    <row r="596" spans="1:14" ht="15.5" x14ac:dyDescent="0.35">
      <c r="A596" s="62">
        <v>587</v>
      </c>
      <c r="B596" s="83" t="s">
        <v>91</v>
      </c>
      <c r="C596" s="7">
        <v>906</v>
      </c>
      <c r="D596" s="51">
        <v>707</v>
      </c>
      <c r="E596" s="4" t="s">
        <v>830</v>
      </c>
      <c r="F596" s="4" t="s">
        <v>90</v>
      </c>
      <c r="G596" s="136">
        <v>750</v>
      </c>
      <c r="H596" s="151">
        <v>750</v>
      </c>
      <c r="I596" s="160">
        <f t="shared" si="28"/>
        <v>100</v>
      </c>
      <c r="N596" s="31"/>
    </row>
    <row r="597" spans="1:14" ht="26" x14ac:dyDescent="0.35">
      <c r="A597" s="62">
        <v>588</v>
      </c>
      <c r="B597" s="77" t="s">
        <v>576</v>
      </c>
      <c r="C597" s="5">
        <v>906</v>
      </c>
      <c r="D597" s="50">
        <v>707</v>
      </c>
      <c r="E597" s="2" t="s">
        <v>575</v>
      </c>
      <c r="F597" s="2"/>
      <c r="G597" s="135">
        <f>G598</f>
        <v>192.2</v>
      </c>
      <c r="H597" s="150">
        <f>H598</f>
        <v>192.2</v>
      </c>
      <c r="I597" s="159">
        <f t="shared" si="28"/>
        <v>100</v>
      </c>
      <c r="N597" s="31"/>
    </row>
    <row r="598" spans="1:14" ht="15.5" x14ac:dyDescent="0.35">
      <c r="A598" s="62">
        <v>589</v>
      </c>
      <c r="B598" s="83" t="s">
        <v>91</v>
      </c>
      <c r="C598" s="7">
        <v>906</v>
      </c>
      <c r="D598" s="51">
        <v>707</v>
      </c>
      <c r="E598" s="4" t="s">
        <v>575</v>
      </c>
      <c r="F598" s="4" t="s">
        <v>90</v>
      </c>
      <c r="G598" s="139">
        <v>192.2</v>
      </c>
      <c r="H598" s="152">
        <v>192.2</v>
      </c>
      <c r="I598" s="160">
        <f t="shared" si="28"/>
        <v>100</v>
      </c>
      <c r="N598" s="31"/>
    </row>
    <row r="599" spans="1:14" ht="26" x14ac:dyDescent="0.35">
      <c r="A599" s="62">
        <v>590</v>
      </c>
      <c r="B599" s="77" t="s">
        <v>832</v>
      </c>
      <c r="C599" s="5">
        <v>906</v>
      </c>
      <c r="D599" s="50">
        <v>707</v>
      </c>
      <c r="E599" s="2" t="s">
        <v>577</v>
      </c>
      <c r="F599" s="2"/>
      <c r="G599" s="135">
        <f>G600</f>
        <v>1105.8</v>
      </c>
      <c r="H599" s="150">
        <f>H600</f>
        <v>1105.8</v>
      </c>
      <c r="I599" s="159">
        <f t="shared" si="28"/>
        <v>100</v>
      </c>
      <c r="N599" s="31"/>
    </row>
    <row r="600" spans="1:14" ht="15.5" x14ac:dyDescent="0.35">
      <c r="A600" s="62">
        <v>591</v>
      </c>
      <c r="B600" s="83" t="s">
        <v>91</v>
      </c>
      <c r="C600" s="7">
        <v>906</v>
      </c>
      <c r="D600" s="51">
        <v>707</v>
      </c>
      <c r="E600" s="4" t="s">
        <v>577</v>
      </c>
      <c r="F600" s="4" t="s">
        <v>90</v>
      </c>
      <c r="G600" s="139">
        <v>1105.8</v>
      </c>
      <c r="H600" s="152">
        <v>1105.8</v>
      </c>
      <c r="I600" s="160">
        <f t="shared" si="28"/>
        <v>100</v>
      </c>
      <c r="N600" s="31"/>
    </row>
    <row r="601" spans="1:14" ht="26" x14ac:dyDescent="0.35">
      <c r="A601" s="62">
        <v>592</v>
      </c>
      <c r="B601" s="84" t="s">
        <v>604</v>
      </c>
      <c r="C601" s="5">
        <v>906</v>
      </c>
      <c r="D601" s="50">
        <v>707</v>
      </c>
      <c r="E601" s="2" t="s">
        <v>592</v>
      </c>
      <c r="F601" s="2"/>
      <c r="G601" s="135">
        <f>G602</f>
        <v>128.19999999999999</v>
      </c>
      <c r="H601" s="150">
        <f>H602</f>
        <v>128.19999999999999</v>
      </c>
      <c r="I601" s="159">
        <f t="shared" si="28"/>
        <v>100</v>
      </c>
      <c r="N601" s="31"/>
    </row>
    <row r="602" spans="1:14" ht="15.5" x14ac:dyDescent="0.35">
      <c r="A602" s="62">
        <v>593</v>
      </c>
      <c r="B602" s="83" t="s">
        <v>91</v>
      </c>
      <c r="C602" s="7">
        <v>906</v>
      </c>
      <c r="D602" s="51">
        <v>707</v>
      </c>
      <c r="E602" s="4" t="s">
        <v>592</v>
      </c>
      <c r="F602" s="4" t="s">
        <v>90</v>
      </c>
      <c r="G602" s="136">
        <v>128.19999999999999</v>
      </c>
      <c r="H602" s="151">
        <v>128.19999999999999</v>
      </c>
      <c r="I602" s="160">
        <f t="shared" si="28"/>
        <v>100</v>
      </c>
      <c r="N602" s="31"/>
    </row>
    <row r="603" spans="1:14" ht="39" x14ac:dyDescent="0.35">
      <c r="A603" s="62">
        <v>594</v>
      </c>
      <c r="B603" s="77" t="s">
        <v>833</v>
      </c>
      <c r="C603" s="5">
        <v>906</v>
      </c>
      <c r="D603" s="50">
        <v>707</v>
      </c>
      <c r="E603" s="2" t="s">
        <v>591</v>
      </c>
      <c r="F603" s="2"/>
      <c r="G603" s="135">
        <f>G604</f>
        <v>737.2</v>
      </c>
      <c r="H603" s="150">
        <f>H604</f>
        <v>737.2</v>
      </c>
      <c r="I603" s="159">
        <f t="shared" si="28"/>
        <v>100</v>
      </c>
      <c r="N603" s="31"/>
    </row>
    <row r="604" spans="1:14" ht="15.5" x14ac:dyDescent="0.35">
      <c r="A604" s="62">
        <v>595</v>
      </c>
      <c r="B604" s="83" t="s">
        <v>91</v>
      </c>
      <c r="C604" s="7">
        <v>906</v>
      </c>
      <c r="D604" s="51">
        <v>707</v>
      </c>
      <c r="E604" s="4" t="s">
        <v>591</v>
      </c>
      <c r="F604" s="4" t="s">
        <v>90</v>
      </c>
      <c r="G604" s="136">
        <v>737.2</v>
      </c>
      <c r="H604" s="151">
        <v>737.2</v>
      </c>
      <c r="I604" s="160">
        <f t="shared" si="28"/>
        <v>100</v>
      </c>
      <c r="N604" s="31"/>
    </row>
    <row r="605" spans="1:14" ht="26" x14ac:dyDescent="0.35">
      <c r="A605" s="62">
        <v>596</v>
      </c>
      <c r="B605" s="27" t="s">
        <v>142</v>
      </c>
      <c r="C605" s="27">
        <v>906</v>
      </c>
      <c r="D605" s="1">
        <v>707</v>
      </c>
      <c r="E605" s="2" t="s">
        <v>464</v>
      </c>
      <c r="F605" s="2"/>
      <c r="G605" s="135">
        <f>G608+G610+G606</f>
        <v>749.5</v>
      </c>
      <c r="H605" s="150">
        <f>H608+H610+H606</f>
        <v>749.5</v>
      </c>
      <c r="I605" s="159">
        <f t="shared" si="28"/>
        <v>100</v>
      </c>
      <c r="N605" s="31"/>
    </row>
    <row r="606" spans="1:14" ht="39" x14ac:dyDescent="0.35">
      <c r="A606" s="62">
        <v>597</v>
      </c>
      <c r="B606" s="5" t="s">
        <v>143</v>
      </c>
      <c r="C606" s="27">
        <v>906</v>
      </c>
      <c r="D606" s="1">
        <v>707</v>
      </c>
      <c r="E606" s="2" t="s">
        <v>462</v>
      </c>
      <c r="F606" s="2"/>
      <c r="G606" s="135">
        <f>G607</f>
        <v>100</v>
      </c>
      <c r="H606" s="150">
        <f>H607</f>
        <v>100</v>
      </c>
      <c r="I606" s="159">
        <f t="shared" si="28"/>
        <v>100</v>
      </c>
      <c r="N606" s="31"/>
    </row>
    <row r="607" spans="1:14" ht="15.5" x14ac:dyDescent="0.35">
      <c r="A607" s="62">
        <v>598</v>
      </c>
      <c r="B607" s="7" t="s">
        <v>91</v>
      </c>
      <c r="C607" s="40">
        <v>906</v>
      </c>
      <c r="D607" s="3">
        <v>707</v>
      </c>
      <c r="E607" s="4" t="s">
        <v>462</v>
      </c>
      <c r="F607" s="4" t="s">
        <v>90</v>
      </c>
      <c r="G607" s="136">
        <v>100</v>
      </c>
      <c r="H607" s="151">
        <v>100</v>
      </c>
      <c r="I607" s="160">
        <f t="shared" si="28"/>
        <v>100</v>
      </c>
      <c r="N607" s="31"/>
    </row>
    <row r="608" spans="1:14" ht="26" x14ac:dyDescent="0.35">
      <c r="A608" s="62">
        <v>599</v>
      </c>
      <c r="B608" s="77" t="s">
        <v>580</v>
      </c>
      <c r="C608" s="27">
        <v>906</v>
      </c>
      <c r="D608" s="50">
        <v>707</v>
      </c>
      <c r="E608" s="2" t="s">
        <v>579</v>
      </c>
      <c r="F608" s="2"/>
      <c r="G608" s="135">
        <f>G609</f>
        <v>389.5</v>
      </c>
      <c r="H608" s="150">
        <f>H609</f>
        <v>389.5</v>
      </c>
      <c r="I608" s="159">
        <f t="shared" si="28"/>
        <v>100</v>
      </c>
      <c r="N608" s="31"/>
    </row>
    <row r="609" spans="1:14" ht="15.5" x14ac:dyDescent="0.35">
      <c r="A609" s="62">
        <v>600</v>
      </c>
      <c r="B609" s="83" t="s">
        <v>91</v>
      </c>
      <c r="C609" s="40">
        <v>906</v>
      </c>
      <c r="D609" s="51">
        <v>707</v>
      </c>
      <c r="E609" s="4" t="s">
        <v>579</v>
      </c>
      <c r="F609" s="4" t="s">
        <v>90</v>
      </c>
      <c r="G609" s="139">
        <v>389.5</v>
      </c>
      <c r="H609" s="152">
        <v>389.5</v>
      </c>
      <c r="I609" s="160">
        <f t="shared" si="28"/>
        <v>100</v>
      </c>
      <c r="N609" s="31"/>
    </row>
    <row r="610" spans="1:14" ht="39" x14ac:dyDescent="0.35">
      <c r="A610" s="62">
        <v>601</v>
      </c>
      <c r="B610" s="84" t="s">
        <v>602</v>
      </c>
      <c r="C610" s="27">
        <v>906</v>
      </c>
      <c r="D610" s="50">
        <v>707</v>
      </c>
      <c r="E610" s="2" t="s">
        <v>599</v>
      </c>
      <c r="F610" s="2"/>
      <c r="G610" s="135">
        <f>G611</f>
        <v>260</v>
      </c>
      <c r="H610" s="150">
        <f>H611</f>
        <v>260</v>
      </c>
      <c r="I610" s="159">
        <f t="shared" si="28"/>
        <v>100</v>
      </c>
      <c r="N610" s="31"/>
    </row>
    <row r="611" spans="1:14" ht="15.5" x14ac:dyDescent="0.35">
      <c r="A611" s="62">
        <v>602</v>
      </c>
      <c r="B611" s="83" t="s">
        <v>91</v>
      </c>
      <c r="C611" s="40">
        <v>906</v>
      </c>
      <c r="D611" s="51">
        <v>707</v>
      </c>
      <c r="E611" s="4" t="s">
        <v>599</v>
      </c>
      <c r="F611" s="4" t="s">
        <v>90</v>
      </c>
      <c r="G611" s="136">
        <v>260</v>
      </c>
      <c r="H611" s="151">
        <v>260</v>
      </c>
      <c r="I611" s="160">
        <f t="shared" si="28"/>
        <v>100</v>
      </c>
      <c r="N611" s="31"/>
    </row>
    <row r="612" spans="1:14" ht="15.5" x14ac:dyDescent="0.35">
      <c r="A612" s="62">
        <v>603</v>
      </c>
      <c r="B612" s="77" t="s">
        <v>156</v>
      </c>
      <c r="C612" s="27">
        <v>906</v>
      </c>
      <c r="D612" s="50">
        <v>707</v>
      </c>
      <c r="E612" s="2" t="s">
        <v>189</v>
      </c>
      <c r="F612" s="2"/>
      <c r="G612" s="135">
        <f>G613+G615</f>
        <v>438</v>
      </c>
      <c r="H612" s="150">
        <f>H613+H615</f>
        <v>438</v>
      </c>
      <c r="I612" s="159">
        <f t="shared" si="28"/>
        <v>100</v>
      </c>
      <c r="N612" s="31"/>
    </row>
    <row r="613" spans="1:14" ht="39" x14ac:dyDescent="0.35">
      <c r="A613" s="62">
        <v>604</v>
      </c>
      <c r="B613" s="77" t="s">
        <v>835</v>
      </c>
      <c r="C613" s="27">
        <v>906</v>
      </c>
      <c r="D613" s="50">
        <v>707</v>
      </c>
      <c r="E613" s="2" t="s">
        <v>834</v>
      </c>
      <c r="F613" s="2"/>
      <c r="G613" s="135">
        <f>G614</f>
        <v>375</v>
      </c>
      <c r="H613" s="150">
        <f>H614</f>
        <v>375</v>
      </c>
      <c r="I613" s="159">
        <f t="shared" si="28"/>
        <v>100</v>
      </c>
      <c r="N613" s="31"/>
    </row>
    <row r="614" spans="1:14" ht="15.5" x14ac:dyDescent="0.35">
      <c r="A614" s="62">
        <v>605</v>
      </c>
      <c r="B614" s="83" t="s">
        <v>91</v>
      </c>
      <c r="C614" s="40">
        <v>906</v>
      </c>
      <c r="D614" s="51">
        <v>707</v>
      </c>
      <c r="E614" s="4" t="s">
        <v>834</v>
      </c>
      <c r="F614" s="4" t="s">
        <v>90</v>
      </c>
      <c r="G614" s="136">
        <v>375</v>
      </c>
      <c r="H614" s="151">
        <v>375</v>
      </c>
      <c r="I614" s="160">
        <f t="shared" si="28"/>
        <v>100</v>
      </c>
      <c r="N614" s="31"/>
    </row>
    <row r="615" spans="1:14" ht="52" x14ac:dyDescent="0.35">
      <c r="A615" s="62">
        <v>606</v>
      </c>
      <c r="B615" s="84" t="s">
        <v>734</v>
      </c>
      <c r="C615" s="27">
        <v>906</v>
      </c>
      <c r="D615" s="50">
        <v>707</v>
      </c>
      <c r="E615" s="137" t="s">
        <v>729</v>
      </c>
      <c r="F615" s="2"/>
      <c r="G615" s="135">
        <f>G616</f>
        <v>63</v>
      </c>
      <c r="H615" s="150">
        <f>H616</f>
        <v>63</v>
      </c>
      <c r="I615" s="159">
        <f t="shared" si="28"/>
        <v>100</v>
      </c>
      <c r="N615" s="31"/>
    </row>
    <row r="616" spans="1:14" ht="15.5" x14ac:dyDescent="0.35">
      <c r="A616" s="62">
        <v>607</v>
      </c>
      <c r="B616" s="83" t="s">
        <v>91</v>
      </c>
      <c r="C616" s="40">
        <v>906</v>
      </c>
      <c r="D616" s="51">
        <v>707</v>
      </c>
      <c r="E616" s="138" t="s">
        <v>729</v>
      </c>
      <c r="F616" s="4" t="s">
        <v>90</v>
      </c>
      <c r="G616" s="139">
        <v>63</v>
      </c>
      <c r="H616" s="152">
        <v>63</v>
      </c>
      <c r="I616" s="160">
        <f t="shared" si="28"/>
        <v>100</v>
      </c>
      <c r="N616" s="31"/>
    </row>
    <row r="617" spans="1:14" ht="15.5" x14ac:dyDescent="0.35">
      <c r="A617" s="62">
        <v>608</v>
      </c>
      <c r="B617" s="5" t="s">
        <v>22</v>
      </c>
      <c r="C617" s="27">
        <v>906</v>
      </c>
      <c r="D617" s="1">
        <v>709</v>
      </c>
      <c r="E617" s="2"/>
      <c r="F617" s="2"/>
      <c r="G617" s="135">
        <f>G618+G658+G665+G671</f>
        <v>75804.800000000003</v>
      </c>
      <c r="H617" s="150">
        <f>H618+H658+H665+H671</f>
        <v>74099.435289999994</v>
      </c>
      <c r="I617" s="159">
        <f t="shared" si="28"/>
        <v>97.750320942737119</v>
      </c>
      <c r="N617" s="31"/>
    </row>
    <row r="618" spans="1:14" ht="39" x14ac:dyDescent="0.35">
      <c r="A618" s="62">
        <v>609</v>
      </c>
      <c r="B618" s="27" t="s">
        <v>742</v>
      </c>
      <c r="C618" s="27">
        <v>906</v>
      </c>
      <c r="D618" s="1">
        <v>709</v>
      </c>
      <c r="E618" s="2" t="s">
        <v>279</v>
      </c>
      <c r="F618" s="2"/>
      <c r="G618" s="135">
        <f>G647+G622+G634+G619</f>
        <v>74427.5</v>
      </c>
      <c r="H618" s="150">
        <f>H647+H622+H634+H619</f>
        <v>72722.073089999991</v>
      </c>
      <c r="I618" s="159">
        <f t="shared" si="28"/>
        <v>97.708606482818837</v>
      </c>
      <c r="N618" s="31"/>
    </row>
    <row r="619" spans="1:14" ht="26" x14ac:dyDescent="0.35">
      <c r="A619" s="62">
        <v>610</v>
      </c>
      <c r="B619" s="84" t="s">
        <v>122</v>
      </c>
      <c r="C619" s="27">
        <v>906</v>
      </c>
      <c r="D619" s="50">
        <v>709</v>
      </c>
      <c r="E619" s="2" t="s">
        <v>285</v>
      </c>
      <c r="F619" s="2"/>
      <c r="G619" s="135">
        <f>G620</f>
        <v>3724.2</v>
      </c>
      <c r="H619" s="150">
        <f>H620</f>
        <v>3724.2069499999998</v>
      </c>
      <c r="I619" s="159">
        <f t="shared" si="28"/>
        <v>100.00018661726008</v>
      </c>
      <c r="N619" s="31"/>
    </row>
    <row r="620" spans="1:14" ht="65" x14ac:dyDescent="0.35">
      <c r="A620" s="62">
        <v>611</v>
      </c>
      <c r="B620" s="84" t="s">
        <v>680</v>
      </c>
      <c r="C620" s="27">
        <v>906</v>
      </c>
      <c r="D620" s="50">
        <v>709</v>
      </c>
      <c r="E620" s="2" t="s">
        <v>693</v>
      </c>
      <c r="F620" s="2"/>
      <c r="G620" s="135">
        <f>G621</f>
        <v>3724.2</v>
      </c>
      <c r="H620" s="150">
        <f>H621</f>
        <v>3724.2069499999998</v>
      </c>
      <c r="I620" s="159">
        <f t="shared" si="28"/>
        <v>100.00018661726008</v>
      </c>
      <c r="N620" s="31"/>
    </row>
    <row r="621" spans="1:14" ht="15.5" x14ac:dyDescent="0.35">
      <c r="A621" s="62">
        <v>612</v>
      </c>
      <c r="B621" s="83" t="s">
        <v>91</v>
      </c>
      <c r="C621" s="40">
        <v>906</v>
      </c>
      <c r="D621" s="51">
        <v>709</v>
      </c>
      <c r="E621" s="4" t="s">
        <v>693</v>
      </c>
      <c r="F621" s="4" t="s">
        <v>90</v>
      </c>
      <c r="G621" s="139">
        <v>3724.2</v>
      </c>
      <c r="H621" s="152">
        <v>3724.2069499999998</v>
      </c>
      <c r="I621" s="160">
        <f t="shared" si="28"/>
        <v>100.00018661726008</v>
      </c>
      <c r="N621" s="31"/>
    </row>
    <row r="622" spans="1:14" ht="39" x14ac:dyDescent="0.35">
      <c r="A622" s="62">
        <v>613</v>
      </c>
      <c r="B622" s="84" t="s">
        <v>127</v>
      </c>
      <c r="C622" s="27">
        <v>906</v>
      </c>
      <c r="D622" s="50">
        <v>709</v>
      </c>
      <c r="E622" s="30" t="s">
        <v>290</v>
      </c>
      <c r="F622" s="2"/>
      <c r="G622" s="135">
        <f>G625+G628+G632+G623+G630</f>
        <v>27183.899999999998</v>
      </c>
      <c r="H622" s="150">
        <f>H625+H628+H632+H623+H630</f>
        <v>27144.696499999995</v>
      </c>
      <c r="I622" s="159">
        <f t="shared" si="28"/>
        <v>99.85578412221939</v>
      </c>
      <c r="N622" s="31"/>
    </row>
    <row r="623" spans="1:14" ht="15.5" x14ac:dyDescent="0.35">
      <c r="A623" s="62">
        <v>614</v>
      </c>
      <c r="B623" s="5" t="s">
        <v>129</v>
      </c>
      <c r="C623" s="27">
        <v>906</v>
      </c>
      <c r="D623" s="1">
        <v>709</v>
      </c>
      <c r="E623" s="2" t="s">
        <v>291</v>
      </c>
      <c r="F623" s="2"/>
      <c r="G623" s="135">
        <f>G624</f>
        <v>5740</v>
      </c>
      <c r="H623" s="150">
        <f>H624</f>
        <v>5700.9</v>
      </c>
      <c r="I623" s="159">
        <f t="shared" si="28"/>
        <v>99.318815331010441</v>
      </c>
      <c r="N623" s="31"/>
    </row>
    <row r="624" spans="1:14" ht="15.5" x14ac:dyDescent="0.35">
      <c r="A624" s="62">
        <v>615</v>
      </c>
      <c r="B624" s="7" t="s">
        <v>91</v>
      </c>
      <c r="C624" s="40">
        <v>906</v>
      </c>
      <c r="D624" s="3">
        <v>709</v>
      </c>
      <c r="E624" s="4" t="s">
        <v>291</v>
      </c>
      <c r="F624" s="4" t="s">
        <v>90</v>
      </c>
      <c r="G624" s="136">
        <v>5740</v>
      </c>
      <c r="H624" s="151">
        <v>5700.9</v>
      </c>
      <c r="I624" s="160">
        <f t="shared" si="28"/>
        <v>99.318815331010441</v>
      </c>
      <c r="N624" s="31"/>
    </row>
    <row r="625" spans="1:14" ht="78" x14ac:dyDescent="0.35">
      <c r="A625" s="62">
        <v>616</v>
      </c>
      <c r="B625" s="77" t="s">
        <v>530</v>
      </c>
      <c r="C625" s="27">
        <v>906</v>
      </c>
      <c r="D625" s="50">
        <v>709</v>
      </c>
      <c r="E625" s="2" t="s">
        <v>379</v>
      </c>
      <c r="F625" s="4"/>
      <c r="G625" s="135">
        <f>G627+G626</f>
        <v>1178.3</v>
      </c>
      <c r="H625" s="150">
        <f>H627+H626</f>
        <v>1178.3</v>
      </c>
      <c r="I625" s="159">
        <f t="shared" si="28"/>
        <v>100</v>
      </c>
      <c r="N625" s="31"/>
    </row>
    <row r="626" spans="1:14" ht="26" x14ac:dyDescent="0.35">
      <c r="A626" s="62">
        <v>617</v>
      </c>
      <c r="B626" s="83" t="s">
        <v>77</v>
      </c>
      <c r="C626" s="40">
        <v>906</v>
      </c>
      <c r="D626" s="51">
        <v>709</v>
      </c>
      <c r="E626" s="4" t="s">
        <v>379</v>
      </c>
      <c r="F626" s="4" t="s">
        <v>78</v>
      </c>
      <c r="G626" s="139">
        <v>66.748000000000005</v>
      </c>
      <c r="H626" s="152">
        <v>66.748000000000005</v>
      </c>
      <c r="I626" s="160">
        <f t="shared" si="28"/>
        <v>100</v>
      </c>
      <c r="N626" s="31"/>
    </row>
    <row r="627" spans="1:14" ht="15.5" x14ac:dyDescent="0.35">
      <c r="A627" s="62">
        <v>618</v>
      </c>
      <c r="B627" s="83" t="s">
        <v>91</v>
      </c>
      <c r="C627" s="40">
        <v>906</v>
      </c>
      <c r="D627" s="51">
        <v>709</v>
      </c>
      <c r="E627" s="4" t="s">
        <v>379</v>
      </c>
      <c r="F627" s="4" t="s">
        <v>90</v>
      </c>
      <c r="G627" s="139">
        <v>1111.5519999999999</v>
      </c>
      <c r="H627" s="152">
        <v>1111.5519999999999</v>
      </c>
      <c r="I627" s="160">
        <f t="shared" si="28"/>
        <v>100</v>
      </c>
      <c r="N627" s="31"/>
    </row>
    <row r="628" spans="1:14" ht="39" x14ac:dyDescent="0.35">
      <c r="A628" s="62">
        <v>619</v>
      </c>
      <c r="B628" s="77" t="s">
        <v>529</v>
      </c>
      <c r="C628" s="27">
        <v>906</v>
      </c>
      <c r="D628" s="50">
        <v>709</v>
      </c>
      <c r="E628" s="2" t="s">
        <v>206</v>
      </c>
      <c r="F628" s="4"/>
      <c r="G628" s="135">
        <f>G629</f>
        <v>9784.4</v>
      </c>
      <c r="H628" s="150">
        <f>H629</f>
        <v>9784.4</v>
      </c>
      <c r="I628" s="159">
        <f t="shared" si="28"/>
        <v>100</v>
      </c>
      <c r="N628" s="31"/>
    </row>
    <row r="629" spans="1:14" ht="15.5" x14ac:dyDescent="0.35">
      <c r="A629" s="62">
        <v>620</v>
      </c>
      <c r="B629" s="83" t="s">
        <v>91</v>
      </c>
      <c r="C629" s="40">
        <v>906</v>
      </c>
      <c r="D629" s="51">
        <v>709</v>
      </c>
      <c r="E629" s="4" t="s">
        <v>206</v>
      </c>
      <c r="F629" s="4" t="s">
        <v>90</v>
      </c>
      <c r="G629" s="139">
        <v>9784.4</v>
      </c>
      <c r="H629" s="152">
        <v>9784.4</v>
      </c>
      <c r="I629" s="160">
        <f t="shared" si="28"/>
        <v>100</v>
      </c>
      <c r="N629" s="31"/>
    </row>
    <row r="630" spans="1:14" ht="52" x14ac:dyDescent="0.35">
      <c r="A630" s="62">
        <v>621</v>
      </c>
      <c r="B630" s="77" t="s">
        <v>684</v>
      </c>
      <c r="C630" s="27">
        <v>906</v>
      </c>
      <c r="D630" s="50">
        <v>709</v>
      </c>
      <c r="E630" s="2" t="s">
        <v>683</v>
      </c>
      <c r="F630" s="4"/>
      <c r="G630" s="135">
        <f>G631</f>
        <v>2375.6999999999998</v>
      </c>
      <c r="H630" s="150">
        <f>H631</f>
        <v>2375.62</v>
      </c>
      <c r="I630" s="159">
        <f t="shared" si="28"/>
        <v>99.996632571452622</v>
      </c>
      <c r="N630" s="31"/>
    </row>
    <row r="631" spans="1:14" ht="15.5" x14ac:dyDescent="0.35">
      <c r="A631" s="62">
        <v>622</v>
      </c>
      <c r="B631" s="83" t="s">
        <v>91</v>
      </c>
      <c r="C631" s="40">
        <v>906</v>
      </c>
      <c r="D631" s="51">
        <v>709</v>
      </c>
      <c r="E631" s="4" t="s">
        <v>683</v>
      </c>
      <c r="F631" s="4" t="s">
        <v>90</v>
      </c>
      <c r="G631" s="139">
        <v>2375.6999999999998</v>
      </c>
      <c r="H631" s="152">
        <v>2375.62</v>
      </c>
      <c r="I631" s="160">
        <f t="shared" si="28"/>
        <v>99.996632571452622</v>
      </c>
      <c r="N631" s="31"/>
    </row>
    <row r="632" spans="1:14" ht="52" x14ac:dyDescent="0.35">
      <c r="A632" s="62">
        <v>623</v>
      </c>
      <c r="B632" s="84" t="s">
        <v>662</v>
      </c>
      <c r="C632" s="27">
        <v>906</v>
      </c>
      <c r="D632" s="79">
        <v>709</v>
      </c>
      <c r="E632" s="74" t="s">
        <v>609</v>
      </c>
      <c r="F632" s="10"/>
      <c r="G632" s="135">
        <f>G633</f>
        <v>8105.5</v>
      </c>
      <c r="H632" s="150">
        <f>H633</f>
        <v>8105.4764999999998</v>
      </c>
      <c r="I632" s="159">
        <f t="shared" si="28"/>
        <v>99.999710073406945</v>
      </c>
      <c r="N632" s="31"/>
    </row>
    <row r="633" spans="1:14" ht="15.5" x14ac:dyDescent="0.35">
      <c r="A633" s="62">
        <v>624</v>
      </c>
      <c r="B633" s="83" t="s">
        <v>91</v>
      </c>
      <c r="C633" s="40">
        <v>906</v>
      </c>
      <c r="D633" s="80">
        <v>709</v>
      </c>
      <c r="E633" s="12" t="s">
        <v>609</v>
      </c>
      <c r="F633" s="4" t="s">
        <v>90</v>
      </c>
      <c r="G633" s="136">
        <v>8105.5</v>
      </c>
      <c r="H633" s="151">
        <v>8105.4764999999998</v>
      </c>
      <c r="I633" s="160">
        <f t="shared" si="28"/>
        <v>99.999710073406945</v>
      </c>
      <c r="N633" s="31"/>
    </row>
    <row r="634" spans="1:14" ht="39" x14ac:dyDescent="0.35">
      <c r="A634" s="62">
        <v>625</v>
      </c>
      <c r="B634" s="84" t="s">
        <v>186</v>
      </c>
      <c r="C634" s="27">
        <v>906</v>
      </c>
      <c r="D634" s="50">
        <v>709</v>
      </c>
      <c r="E634" s="2" t="s">
        <v>283</v>
      </c>
      <c r="F634" s="2"/>
      <c r="G634" s="135">
        <f>G639+G641+G643+G645+G637+G635</f>
        <v>18129.300000000003</v>
      </c>
      <c r="H634" s="150">
        <f>H639+H641+H643+H645+H637+H635</f>
        <v>18032.402690000003</v>
      </c>
      <c r="I634" s="159">
        <f t="shared" si="28"/>
        <v>99.465520952270637</v>
      </c>
      <c r="N634" s="31"/>
    </row>
    <row r="635" spans="1:14" ht="39" x14ac:dyDescent="0.35">
      <c r="A635" s="62">
        <v>626</v>
      </c>
      <c r="B635" s="77" t="s">
        <v>810</v>
      </c>
      <c r="C635" s="27">
        <v>906</v>
      </c>
      <c r="D635" s="50">
        <v>709</v>
      </c>
      <c r="E635" s="30" t="s">
        <v>284</v>
      </c>
      <c r="F635" s="30"/>
      <c r="G635" s="135">
        <f>G636</f>
        <v>1168.4000000000001</v>
      </c>
      <c r="H635" s="150">
        <f>H636</f>
        <v>1168.4000000000001</v>
      </c>
      <c r="I635" s="159">
        <f t="shared" si="28"/>
        <v>100</v>
      </c>
      <c r="N635" s="31"/>
    </row>
    <row r="636" spans="1:14" ht="15.5" x14ac:dyDescent="0.35">
      <c r="A636" s="62">
        <v>627</v>
      </c>
      <c r="B636" s="83" t="s">
        <v>91</v>
      </c>
      <c r="C636" s="40">
        <v>906</v>
      </c>
      <c r="D636" s="51">
        <v>709</v>
      </c>
      <c r="E636" s="48" t="s">
        <v>284</v>
      </c>
      <c r="F636" s="4" t="s">
        <v>90</v>
      </c>
      <c r="G636" s="136">
        <v>1168.4000000000001</v>
      </c>
      <c r="H636" s="151">
        <v>1168.4000000000001</v>
      </c>
      <c r="I636" s="160">
        <f t="shared" si="28"/>
        <v>100</v>
      </c>
      <c r="N636" s="31"/>
    </row>
    <row r="637" spans="1:14" ht="26" x14ac:dyDescent="0.35">
      <c r="A637" s="62">
        <v>628</v>
      </c>
      <c r="B637" s="77" t="s">
        <v>545</v>
      </c>
      <c r="C637" s="27">
        <v>906</v>
      </c>
      <c r="D637" s="50">
        <v>709</v>
      </c>
      <c r="E637" s="30" t="s">
        <v>544</v>
      </c>
      <c r="F637" s="30"/>
      <c r="G637" s="135">
        <f>G638</f>
        <v>10569.6</v>
      </c>
      <c r="H637" s="150">
        <f>H638</f>
        <v>10521.184800000001</v>
      </c>
      <c r="I637" s="159">
        <f t="shared" si="28"/>
        <v>99.541939146230703</v>
      </c>
      <c r="N637" s="31"/>
    </row>
    <row r="638" spans="1:14" ht="15.5" x14ac:dyDescent="0.35">
      <c r="A638" s="62">
        <v>629</v>
      </c>
      <c r="B638" s="83" t="s">
        <v>91</v>
      </c>
      <c r="C638" s="40">
        <v>906</v>
      </c>
      <c r="D638" s="51">
        <v>709</v>
      </c>
      <c r="E638" s="48" t="s">
        <v>544</v>
      </c>
      <c r="F638" s="4" t="s">
        <v>90</v>
      </c>
      <c r="G638" s="136">
        <f>11738-1168.4</f>
        <v>10569.6</v>
      </c>
      <c r="H638" s="151">
        <v>10521.184800000001</v>
      </c>
      <c r="I638" s="160">
        <f t="shared" si="28"/>
        <v>99.541939146230703</v>
      </c>
      <c r="N638" s="31"/>
    </row>
    <row r="639" spans="1:14" ht="26" x14ac:dyDescent="0.35">
      <c r="A639" s="62">
        <v>630</v>
      </c>
      <c r="B639" s="84" t="s">
        <v>588</v>
      </c>
      <c r="C639" s="27">
        <v>906</v>
      </c>
      <c r="D639" s="50">
        <v>709</v>
      </c>
      <c r="E639" s="2" t="s">
        <v>589</v>
      </c>
      <c r="F639" s="4"/>
      <c r="G639" s="135">
        <f>G640</f>
        <v>2697.2</v>
      </c>
      <c r="H639" s="150">
        <f>H640</f>
        <v>2679.9813899999999</v>
      </c>
      <c r="I639" s="159">
        <f t="shared" si="28"/>
        <v>99.361611671362908</v>
      </c>
      <c r="N639" s="31"/>
    </row>
    <row r="640" spans="1:14" ht="15.5" x14ac:dyDescent="0.35">
      <c r="A640" s="62">
        <v>631</v>
      </c>
      <c r="B640" s="85" t="s">
        <v>91</v>
      </c>
      <c r="C640" s="40">
        <v>906</v>
      </c>
      <c r="D640" s="51">
        <v>709</v>
      </c>
      <c r="E640" s="4" t="s">
        <v>589</v>
      </c>
      <c r="F640" s="4" t="s">
        <v>90</v>
      </c>
      <c r="G640" s="139">
        <v>2697.2</v>
      </c>
      <c r="H640" s="152">
        <v>2679.9813899999999</v>
      </c>
      <c r="I640" s="160">
        <f t="shared" si="28"/>
        <v>99.361611671362908</v>
      </c>
      <c r="N640" s="31"/>
    </row>
    <row r="641" spans="1:14" ht="26" x14ac:dyDescent="0.35">
      <c r="A641" s="62">
        <v>632</v>
      </c>
      <c r="B641" s="84" t="s">
        <v>574</v>
      </c>
      <c r="C641" s="27">
        <v>906</v>
      </c>
      <c r="D641" s="50">
        <v>709</v>
      </c>
      <c r="E641" s="30" t="s">
        <v>573</v>
      </c>
      <c r="F641" s="2"/>
      <c r="G641" s="135">
        <f>G642</f>
        <v>658.2</v>
      </c>
      <c r="H641" s="150">
        <f>H642</f>
        <v>650.61717999999996</v>
      </c>
      <c r="I641" s="159">
        <f t="shared" si="28"/>
        <v>98.847945913096311</v>
      </c>
      <c r="N641" s="31"/>
    </row>
    <row r="642" spans="1:14" ht="15.5" x14ac:dyDescent="0.35">
      <c r="A642" s="62">
        <v>633</v>
      </c>
      <c r="B642" s="83" t="s">
        <v>91</v>
      </c>
      <c r="C642" s="40">
        <v>906</v>
      </c>
      <c r="D642" s="51">
        <v>709</v>
      </c>
      <c r="E642" s="48" t="s">
        <v>573</v>
      </c>
      <c r="F642" s="4" t="s">
        <v>90</v>
      </c>
      <c r="G642" s="139">
        <v>658.2</v>
      </c>
      <c r="H642" s="152">
        <v>650.61717999999996</v>
      </c>
      <c r="I642" s="160">
        <f t="shared" si="28"/>
        <v>98.847945913096311</v>
      </c>
      <c r="N642" s="31"/>
    </row>
    <row r="643" spans="1:14" ht="39" x14ac:dyDescent="0.35">
      <c r="A643" s="62">
        <v>634</v>
      </c>
      <c r="B643" s="84" t="s">
        <v>600</v>
      </c>
      <c r="C643" s="27">
        <v>906</v>
      </c>
      <c r="D643" s="50">
        <v>709</v>
      </c>
      <c r="E643" s="2" t="s">
        <v>590</v>
      </c>
      <c r="F643" s="4"/>
      <c r="G643" s="135">
        <f>G644</f>
        <v>2206.8000000000002</v>
      </c>
      <c r="H643" s="150">
        <f>H644</f>
        <v>2192.7120399999999</v>
      </c>
      <c r="I643" s="159">
        <f t="shared" si="28"/>
        <v>99.361611382997992</v>
      </c>
      <c r="N643" s="31"/>
    </row>
    <row r="644" spans="1:14" ht="15.5" x14ac:dyDescent="0.35">
      <c r="A644" s="62">
        <v>635</v>
      </c>
      <c r="B644" s="85" t="s">
        <v>91</v>
      </c>
      <c r="C644" s="40">
        <v>906</v>
      </c>
      <c r="D644" s="51">
        <v>709</v>
      </c>
      <c r="E644" s="4" t="s">
        <v>590</v>
      </c>
      <c r="F644" s="4" t="s">
        <v>90</v>
      </c>
      <c r="G644" s="136">
        <v>2206.8000000000002</v>
      </c>
      <c r="H644" s="151">
        <v>2192.7120399999999</v>
      </c>
      <c r="I644" s="160">
        <f t="shared" si="28"/>
        <v>99.361611382997992</v>
      </c>
      <c r="N644" s="31"/>
    </row>
    <row r="645" spans="1:14" ht="39" x14ac:dyDescent="0.35">
      <c r="A645" s="62">
        <v>636</v>
      </c>
      <c r="B645" s="84" t="s">
        <v>601</v>
      </c>
      <c r="C645" s="27">
        <v>906</v>
      </c>
      <c r="D645" s="50">
        <v>709</v>
      </c>
      <c r="E645" s="30" t="s">
        <v>598</v>
      </c>
      <c r="F645" s="2"/>
      <c r="G645" s="135">
        <f>G646</f>
        <v>829.1</v>
      </c>
      <c r="H645" s="150">
        <f>H646</f>
        <v>819.50728000000004</v>
      </c>
      <c r="I645" s="159">
        <f t="shared" si="28"/>
        <v>98.842996019780486</v>
      </c>
      <c r="N645" s="31"/>
    </row>
    <row r="646" spans="1:14" ht="15.5" x14ac:dyDescent="0.35">
      <c r="A646" s="62">
        <v>637</v>
      </c>
      <c r="B646" s="83" t="s">
        <v>91</v>
      </c>
      <c r="C646" s="40">
        <v>906</v>
      </c>
      <c r="D646" s="51">
        <v>709</v>
      </c>
      <c r="E646" s="48" t="s">
        <v>598</v>
      </c>
      <c r="F646" s="4" t="s">
        <v>90</v>
      </c>
      <c r="G646" s="136">
        <v>829.1</v>
      </c>
      <c r="H646" s="151">
        <v>819.50728000000004</v>
      </c>
      <c r="I646" s="160">
        <f t="shared" si="28"/>
        <v>98.842996019780486</v>
      </c>
      <c r="N646" s="31"/>
    </row>
    <row r="647" spans="1:14" ht="39" x14ac:dyDescent="0.35">
      <c r="A647" s="62">
        <v>638</v>
      </c>
      <c r="B647" s="27" t="s">
        <v>750</v>
      </c>
      <c r="C647" s="27">
        <v>906</v>
      </c>
      <c r="D647" s="1">
        <v>709</v>
      </c>
      <c r="E647" s="2" t="s">
        <v>296</v>
      </c>
      <c r="F647" s="2"/>
      <c r="G647" s="135">
        <f>G648+G651+G654</f>
        <v>25390.1</v>
      </c>
      <c r="H647" s="150">
        <f>H648+H651+H654</f>
        <v>23820.766950000005</v>
      </c>
      <c r="I647" s="159">
        <f t="shared" si="28"/>
        <v>93.81911433984115</v>
      </c>
      <c r="N647" s="31"/>
    </row>
    <row r="648" spans="1:14" ht="26" x14ac:dyDescent="0.35">
      <c r="A648" s="62">
        <v>639</v>
      </c>
      <c r="B648" s="5" t="s">
        <v>109</v>
      </c>
      <c r="C648" s="27">
        <v>906</v>
      </c>
      <c r="D648" s="1">
        <v>709</v>
      </c>
      <c r="E648" s="2" t="s">
        <v>321</v>
      </c>
      <c r="F648" s="2"/>
      <c r="G648" s="135">
        <f>G649+G650</f>
        <v>3978.9</v>
      </c>
      <c r="H648" s="150">
        <f>H649+H650</f>
        <v>3931.2159500000002</v>
      </c>
      <c r="I648" s="159">
        <f t="shared" si="28"/>
        <v>98.801577069039183</v>
      </c>
      <c r="N648" s="31"/>
    </row>
    <row r="649" spans="1:14" ht="26" x14ac:dyDescent="0.35">
      <c r="A649" s="62">
        <v>640</v>
      </c>
      <c r="B649" s="7" t="s">
        <v>81</v>
      </c>
      <c r="C649" s="40">
        <v>906</v>
      </c>
      <c r="D649" s="3">
        <v>709</v>
      </c>
      <c r="E649" s="4" t="s">
        <v>321</v>
      </c>
      <c r="F649" s="4" t="s">
        <v>50</v>
      </c>
      <c r="G649" s="136">
        <v>3785.5</v>
      </c>
      <c r="H649" s="151">
        <v>3766.5403700000002</v>
      </c>
      <c r="I649" s="160">
        <f t="shared" si="28"/>
        <v>99.499151234975571</v>
      </c>
      <c r="N649" s="31"/>
    </row>
    <row r="650" spans="1:14" ht="26" x14ac:dyDescent="0.35">
      <c r="A650" s="62">
        <v>641</v>
      </c>
      <c r="B650" s="7" t="s">
        <v>77</v>
      </c>
      <c r="C650" s="40">
        <v>906</v>
      </c>
      <c r="D650" s="3">
        <v>709</v>
      </c>
      <c r="E650" s="4" t="s">
        <v>321</v>
      </c>
      <c r="F650" s="4">
        <v>240</v>
      </c>
      <c r="G650" s="136">
        <v>193.4</v>
      </c>
      <c r="H650" s="151">
        <v>164.67558</v>
      </c>
      <c r="I650" s="160">
        <f t="shared" si="28"/>
        <v>85.147662874870733</v>
      </c>
      <c r="N650" s="31"/>
    </row>
    <row r="651" spans="1:14" ht="52" x14ac:dyDescent="0.35">
      <c r="A651" s="62">
        <v>642</v>
      </c>
      <c r="B651" s="5" t="s">
        <v>564</v>
      </c>
      <c r="C651" s="27">
        <v>906</v>
      </c>
      <c r="D651" s="1">
        <v>709</v>
      </c>
      <c r="E651" s="2" t="s">
        <v>322</v>
      </c>
      <c r="F651" s="2"/>
      <c r="G651" s="135">
        <f>G652+G653</f>
        <v>630.5</v>
      </c>
      <c r="H651" s="150">
        <f>H652+H653</f>
        <v>628.87958000000003</v>
      </c>
      <c r="I651" s="159">
        <f t="shared" si="28"/>
        <v>99.742994448850126</v>
      </c>
      <c r="N651" s="31"/>
    </row>
    <row r="652" spans="1:14" ht="26" x14ac:dyDescent="0.35">
      <c r="A652" s="62">
        <v>643</v>
      </c>
      <c r="B652" s="7" t="s">
        <v>77</v>
      </c>
      <c r="C652" s="40">
        <v>906</v>
      </c>
      <c r="D652" s="3">
        <v>709</v>
      </c>
      <c r="E652" s="4" t="s">
        <v>322</v>
      </c>
      <c r="F652" s="4">
        <v>240</v>
      </c>
      <c r="G652" s="136">
        <v>603</v>
      </c>
      <c r="H652" s="151">
        <v>602.87958000000003</v>
      </c>
      <c r="I652" s="160">
        <f t="shared" si="28"/>
        <v>99.980029850746277</v>
      </c>
      <c r="N652" s="31"/>
    </row>
    <row r="653" spans="1:14" ht="15.5" x14ac:dyDescent="0.35">
      <c r="A653" s="62">
        <v>644</v>
      </c>
      <c r="B653" s="83" t="s">
        <v>710</v>
      </c>
      <c r="C653" s="40">
        <v>906</v>
      </c>
      <c r="D653" s="51">
        <v>709</v>
      </c>
      <c r="E653" s="4" t="s">
        <v>322</v>
      </c>
      <c r="F653" s="4" t="s">
        <v>709</v>
      </c>
      <c r="G653" s="136">
        <v>27.5</v>
      </c>
      <c r="H653" s="151">
        <v>26</v>
      </c>
      <c r="I653" s="160">
        <f t="shared" ref="I653:I716" si="29">H653/G653*100</f>
        <v>94.545454545454547</v>
      </c>
      <c r="N653" s="31"/>
    </row>
    <row r="654" spans="1:14" ht="15.5" x14ac:dyDescent="0.35">
      <c r="A654" s="62">
        <v>645</v>
      </c>
      <c r="B654" s="5" t="s">
        <v>129</v>
      </c>
      <c r="C654" s="27">
        <v>906</v>
      </c>
      <c r="D654" s="1">
        <v>709</v>
      </c>
      <c r="E654" s="2" t="s">
        <v>323</v>
      </c>
      <c r="F654" s="2"/>
      <c r="G654" s="140">
        <f>G655+G656+G657</f>
        <v>20780.7</v>
      </c>
      <c r="H654" s="153">
        <f>H655+H656+H657</f>
        <v>19260.671420000002</v>
      </c>
      <c r="I654" s="159">
        <f t="shared" si="29"/>
        <v>92.685383168035727</v>
      </c>
      <c r="N654" s="31"/>
    </row>
    <row r="655" spans="1:14" ht="15.5" x14ac:dyDescent="0.35">
      <c r="A655" s="62">
        <v>646</v>
      </c>
      <c r="B655" s="7" t="s">
        <v>45</v>
      </c>
      <c r="C655" s="40">
        <v>906</v>
      </c>
      <c r="D655" s="3">
        <v>709</v>
      </c>
      <c r="E655" s="4" t="s">
        <v>323</v>
      </c>
      <c r="F655" s="4" t="s">
        <v>44</v>
      </c>
      <c r="G655" s="136">
        <v>17851.5</v>
      </c>
      <c r="H655" s="151">
        <v>16669.625120000001</v>
      </c>
      <c r="I655" s="160">
        <f t="shared" si="29"/>
        <v>93.379408565106587</v>
      </c>
      <c r="N655" s="31"/>
    </row>
    <row r="656" spans="1:14" ht="26" x14ac:dyDescent="0.35">
      <c r="A656" s="62">
        <v>647</v>
      </c>
      <c r="B656" s="7" t="s">
        <v>77</v>
      </c>
      <c r="C656" s="40">
        <v>906</v>
      </c>
      <c r="D656" s="3">
        <v>709</v>
      </c>
      <c r="E656" s="4" t="s">
        <v>323</v>
      </c>
      <c r="F656" s="4">
        <v>240</v>
      </c>
      <c r="G656" s="136">
        <v>2923.7</v>
      </c>
      <c r="H656" s="151">
        <v>2585.6011800000001</v>
      </c>
      <c r="I656" s="160">
        <f t="shared" si="29"/>
        <v>88.435926394636937</v>
      </c>
      <c r="N656" s="31"/>
    </row>
    <row r="657" spans="1:14" ht="26" x14ac:dyDescent="0.35">
      <c r="A657" s="62">
        <v>648</v>
      </c>
      <c r="B657" s="83" t="s">
        <v>49</v>
      </c>
      <c r="C657" s="40">
        <v>906</v>
      </c>
      <c r="D657" s="51">
        <v>709</v>
      </c>
      <c r="E657" s="4" t="s">
        <v>323</v>
      </c>
      <c r="F657" s="4" t="s">
        <v>48</v>
      </c>
      <c r="G657" s="136">
        <v>5.5</v>
      </c>
      <c r="H657" s="151">
        <v>5.4451200000000002</v>
      </c>
      <c r="I657" s="160">
        <f t="shared" si="29"/>
        <v>99.002181818181825</v>
      </c>
      <c r="N657" s="31"/>
    </row>
    <row r="658" spans="1:14" ht="39" x14ac:dyDescent="0.35">
      <c r="A658" s="62">
        <v>649</v>
      </c>
      <c r="B658" s="27" t="s">
        <v>744</v>
      </c>
      <c r="C658" s="27">
        <v>906</v>
      </c>
      <c r="D658" s="9">
        <v>709</v>
      </c>
      <c r="E658" s="10" t="s">
        <v>297</v>
      </c>
      <c r="F658" s="2"/>
      <c r="G658" s="135">
        <f>G659+G662</f>
        <v>50</v>
      </c>
      <c r="H658" s="150">
        <f>H659+H662</f>
        <v>50</v>
      </c>
      <c r="I658" s="159">
        <f t="shared" si="29"/>
        <v>100</v>
      </c>
      <c r="N658" s="31"/>
    </row>
    <row r="659" spans="1:14" ht="26" x14ac:dyDescent="0.35">
      <c r="A659" s="62">
        <v>650</v>
      </c>
      <c r="B659" s="27" t="s">
        <v>170</v>
      </c>
      <c r="C659" s="27">
        <v>906</v>
      </c>
      <c r="D659" s="9">
        <v>709</v>
      </c>
      <c r="E659" s="10" t="s">
        <v>298</v>
      </c>
      <c r="F659" s="2"/>
      <c r="G659" s="135">
        <f>G660</f>
        <v>25</v>
      </c>
      <c r="H659" s="150">
        <f>H660</f>
        <v>25</v>
      </c>
      <c r="I659" s="159">
        <f t="shared" si="29"/>
        <v>100</v>
      </c>
      <c r="N659" s="31"/>
    </row>
    <row r="660" spans="1:14" ht="39" x14ac:dyDescent="0.35">
      <c r="A660" s="62">
        <v>651</v>
      </c>
      <c r="B660" s="5" t="s">
        <v>171</v>
      </c>
      <c r="C660" s="27">
        <v>906</v>
      </c>
      <c r="D660" s="9">
        <v>709</v>
      </c>
      <c r="E660" s="10" t="s">
        <v>561</v>
      </c>
      <c r="F660" s="2"/>
      <c r="G660" s="135">
        <f>G661</f>
        <v>25</v>
      </c>
      <c r="H660" s="150">
        <f>H661</f>
        <v>25</v>
      </c>
      <c r="I660" s="159">
        <f t="shared" si="29"/>
        <v>100</v>
      </c>
      <c r="N660" s="31"/>
    </row>
    <row r="661" spans="1:14" ht="26" x14ac:dyDescent="0.35">
      <c r="A661" s="62">
        <v>652</v>
      </c>
      <c r="B661" s="7" t="s">
        <v>77</v>
      </c>
      <c r="C661" s="40">
        <v>906</v>
      </c>
      <c r="D661" s="11">
        <v>709</v>
      </c>
      <c r="E661" s="12" t="s">
        <v>561</v>
      </c>
      <c r="F661" s="4">
        <v>240</v>
      </c>
      <c r="G661" s="136">
        <v>25</v>
      </c>
      <c r="H661" s="151">
        <v>25</v>
      </c>
      <c r="I661" s="160">
        <f t="shared" si="29"/>
        <v>100</v>
      </c>
      <c r="N661" s="31"/>
    </row>
    <row r="662" spans="1:14" ht="39" x14ac:dyDescent="0.35">
      <c r="A662" s="62">
        <v>653</v>
      </c>
      <c r="B662" s="27" t="s">
        <v>172</v>
      </c>
      <c r="C662" s="27">
        <v>906</v>
      </c>
      <c r="D662" s="9">
        <v>709</v>
      </c>
      <c r="E662" s="10" t="s">
        <v>300</v>
      </c>
      <c r="F662" s="2"/>
      <c r="G662" s="135">
        <f>G663</f>
        <v>25</v>
      </c>
      <c r="H662" s="150">
        <f>H663</f>
        <v>25</v>
      </c>
      <c r="I662" s="159">
        <f t="shared" si="29"/>
        <v>100</v>
      </c>
      <c r="N662" s="31"/>
    </row>
    <row r="663" spans="1:14" ht="39" x14ac:dyDescent="0.35">
      <c r="A663" s="62">
        <v>654</v>
      </c>
      <c r="B663" s="5" t="s">
        <v>173</v>
      </c>
      <c r="C663" s="27">
        <v>906</v>
      </c>
      <c r="D663" s="9">
        <v>709</v>
      </c>
      <c r="E663" s="10" t="s">
        <v>301</v>
      </c>
      <c r="F663" s="2"/>
      <c r="G663" s="135">
        <f>G664</f>
        <v>25</v>
      </c>
      <c r="H663" s="150">
        <f>H664</f>
        <v>25</v>
      </c>
      <c r="I663" s="159">
        <f t="shared" si="29"/>
        <v>100</v>
      </c>
      <c r="N663" s="31"/>
    </row>
    <row r="664" spans="1:14" ht="26" x14ac:dyDescent="0.35">
      <c r="A664" s="62">
        <v>655</v>
      </c>
      <c r="B664" s="7" t="s">
        <v>77</v>
      </c>
      <c r="C664" s="40">
        <v>906</v>
      </c>
      <c r="D664" s="11">
        <v>709</v>
      </c>
      <c r="E664" s="12" t="s">
        <v>301</v>
      </c>
      <c r="F664" s="4" t="s">
        <v>78</v>
      </c>
      <c r="G664" s="136">
        <v>25</v>
      </c>
      <c r="H664" s="151">
        <v>25</v>
      </c>
      <c r="I664" s="160">
        <f t="shared" si="29"/>
        <v>100</v>
      </c>
      <c r="N664" s="31"/>
    </row>
    <row r="665" spans="1:14" ht="26" x14ac:dyDescent="0.35">
      <c r="A665" s="62">
        <v>656</v>
      </c>
      <c r="B665" s="84" t="s">
        <v>746</v>
      </c>
      <c r="C665" s="27">
        <v>906</v>
      </c>
      <c r="D665" s="1">
        <v>709</v>
      </c>
      <c r="E665" s="2" t="s">
        <v>234</v>
      </c>
      <c r="F665" s="2"/>
      <c r="G665" s="135">
        <f>G666</f>
        <v>100</v>
      </c>
      <c r="H665" s="150">
        <f>H666</f>
        <v>100</v>
      </c>
      <c r="I665" s="159">
        <f t="shared" si="29"/>
        <v>100</v>
      </c>
      <c r="N665" s="31"/>
    </row>
    <row r="666" spans="1:14" ht="26" x14ac:dyDescent="0.35">
      <c r="A666" s="62">
        <v>657</v>
      </c>
      <c r="B666" s="27" t="s">
        <v>138</v>
      </c>
      <c r="C666" s="27">
        <v>906</v>
      </c>
      <c r="D666" s="1">
        <v>709</v>
      </c>
      <c r="E666" s="2" t="s">
        <v>269</v>
      </c>
      <c r="F666" s="2"/>
      <c r="G666" s="135">
        <f>G667+G669</f>
        <v>100</v>
      </c>
      <c r="H666" s="150">
        <f>H667+H669</f>
        <v>100</v>
      </c>
      <c r="I666" s="159">
        <f t="shared" si="29"/>
        <v>100</v>
      </c>
      <c r="N666" s="31"/>
    </row>
    <row r="667" spans="1:14" ht="26" x14ac:dyDescent="0.35">
      <c r="A667" s="62">
        <v>658</v>
      </c>
      <c r="B667" s="5" t="s">
        <v>184</v>
      </c>
      <c r="C667" s="27">
        <v>906</v>
      </c>
      <c r="D667" s="1">
        <v>709</v>
      </c>
      <c r="E667" s="2" t="s">
        <v>425</v>
      </c>
      <c r="F667" s="2"/>
      <c r="G667" s="135">
        <f>G668</f>
        <v>20</v>
      </c>
      <c r="H667" s="150">
        <f>H668</f>
        <v>20</v>
      </c>
      <c r="I667" s="159">
        <f t="shared" si="29"/>
        <v>100</v>
      </c>
      <c r="N667" s="31"/>
    </row>
    <row r="668" spans="1:14" ht="26" x14ac:dyDescent="0.35">
      <c r="A668" s="62">
        <v>659</v>
      </c>
      <c r="B668" s="7" t="s">
        <v>77</v>
      </c>
      <c r="C668" s="40">
        <v>906</v>
      </c>
      <c r="D668" s="3">
        <v>709</v>
      </c>
      <c r="E668" s="4" t="s">
        <v>425</v>
      </c>
      <c r="F668" s="48">
        <v>240</v>
      </c>
      <c r="G668" s="136">
        <v>20</v>
      </c>
      <c r="H668" s="151">
        <v>20</v>
      </c>
      <c r="I668" s="160">
        <f t="shared" si="29"/>
        <v>100</v>
      </c>
      <c r="N668" s="31"/>
    </row>
    <row r="669" spans="1:14" ht="15.5" x14ac:dyDescent="0.35">
      <c r="A669" s="62">
        <v>660</v>
      </c>
      <c r="B669" s="5" t="s">
        <v>358</v>
      </c>
      <c r="C669" s="27">
        <v>906</v>
      </c>
      <c r="D669" s="1">
        <v>709</v>
      </c>
      <c r="E669" s="2" t="s">
        <v>426</v>
      </c>
      <c r="F669" s="2"/>
      <c r="G669" s="135">
        <f>G670</f>
        <v>80</v>
      </c>
      <c r="H669" s="150">
        <f>H670</f>
        <v>80</v>
      </c>
      <c r="I669" s="159">
        <f t="shared" si="29"/>
        <v>100</v>
      </c>
      <c r="N669" s="31"/>
    </row>
    <row r="670" spans="1:14" ht="15.5" x14ac:dyDescent="0.35">
      <c r="A670" s="62">
        <v>661</v>
      </c>
      <c r="B670" s="7" t="s">
        <v>91</v>
      </c>
      <c r="C670" s="40">
        <v>906</v>
      </c>
      <c r="D670" s="3">
        <v>709</v>
      </c>
      <c r="E670" s="4" t="s">
        <v>426</v>
      </c>
      <c r="F670" s="4" t="s">
        <v>90</v>
      </c>
      <c r="G670" s="136">
        <v>80</v>
      </c>
      <c r="H670" s="151">
        <v>80</v>
      </c>
      <c r="I670" s="160">
        <f t="shared" si="29"/>
        <v>100</v>
      </c>
      <c r="N670" s="31"/>
    </row>
    <row r="671" spans="1:14" ht="15.5" x14ac:dyDescent="0.35">
      <c r="A671" s="62">
        <v>662</v>
      </c>
      <c r="B671" s="77" t="s">
        <v>156</v>
      </c>
      <c r="C671" s="27">
        <v>906</v>
      </c>
      <c r="D671" s="50">
        <v>709</v>
      </c>
      <c r="E671" s="2" t="s">
        <v>189</v>
      </c>
      <c r="F671" s="2"/>
      <c r="G671" s="135">
        <f>G672+G674+G678</f>
        <v>1227.3</v>
      </c>
      <c r="H671" s="150">
        <f>H672+H674+H678</f>
        <v>1227.3621999999998</v>
      </c>
      <c r="I671" s="159">
        <f t="shared" si="29"/>
        <v>100.00506803552511</v>
      </c>
      <c r="N671" s="31"/>
    </row>
    <row r="672" spans="1:14" ht="26" x14ac:dyDescent="0.35">
      <c r="A672" s="62">
        <v>663</v>
      </c>
      <c r="B672" s="77" t="s">
        <v>837</v>
      </c>
      <c r="C672" s="27">
        <v>906</v>
      </c>
      <c r="D672" s="50">
        <v>709</v>
      </c>
      <c r="E672" s="2" t="s">
        <v>836</v>
      </c>
      <c r="F672" s="4"/>
      <c r="G672" s="135">
        <f>G673</f>
        <v>60</v>
      </c>
      <c r="H672" s="150">
        <f>H673</f>
        <v>60</v>
      </c>
      <c r="I672" s="159">
        <f t="shared" si="29"/>
        <v>100</v>
      </c>
      <c r="N672" s="31"/>
    </row>
    <row r="673" spans="1:14" ht="15.5" x14ac:dyDescent="0.35">
      <c r="A673" s="62">
        <v>664</v>
      </c>
      <c r="B673" s="83" t="s">
        <v>91</v>
      </c>
      <c r="C673" s="40">
        <v>906</v>
      </c>
      <c r="D673" s="51">
        <v>709</v>
      </c>
      <c r="E673" s="4" t="s">
        <v>836</v>
      </c>
      <c r="F673" s="4" t="s">
        <v>90</v>
      </c>
      <c r="G673" s="136">
        <v>60</v>
      </c>
      <c r="H673" s="151">
        <v>60</v>
      </c>
      <c r="I673" s="160">
        <f t="shared" si="29"/>
        <v>100</v>
      </c>
      <c r="N673" s="31"/>
    </row>
    <row r="674" spans="1:14" ht="52" x14ac:dyDescent="0.35">
      <c r="A674" s="62">
        <v>665</v>
      </c>
      <c r="B674" s="84" t="s">
        <v>734</v>
      </c>
      <c r="C674" s="27">
        <v>906</v>
      </c>
      <c r="D674" s="50">
        <v>709</v>
      </c>
      <c r="E674" s="137" t="s">
        <v>729</v>
      </c>
      <c r="F674" s="2"/>
      <c r="G674" s="135">
        <f>G675+G676+G677</f>
        <v>1146.3999999999999</v>
      </c>
      <c r="H674" s="150">
        <f>H675+H676+H677</f>
        <v>1146.3999999999999</v>
      </c>
      <c r="I674" s="159">
        <f t="shared" si="29"/>
        <v>100</v>
      </c>
      <c r="N674" s="31"/>
    </row>
    <row r="675" spans="1:14" ht="15.5" x14ac:dyDescent="0.35">
      <c r="A675" s="62">
        <v>666</v>
      </c>
      <c r="B675" s="83" t="s">
        <v>45</v>
      </c>
      <c r="C675" s="40">
        <v>906</v>
      </c>
      <c r="D675" s="51">
        <v>709</v>
      </c>
      <c r="E675" s="138" t="s">
        <v>729</v>
      </c>
      <c r="F675" s="4" t="s">
        <v>44</v>
      </c>
      <c r="G675" s="139">
        <v>991.9</v>
      </c>
      <c r="H675" s="152">
        <v>991.9</v>
      </c>
      <c r="I675" s="160">
        <f t="shared" si="29"/>
        <v>100</v>
      </c>
      <c r="N675" s="31"/>
    </row>
    <row r="676" spans="1:14" ht="26" x14ac:dyDescent="0.35">
      <c r="A676" s="62">
        <v>667</v>
      </c>
      <c r="B676" s="83" t="s">
        <v>81</v>
      </c>
      <c r="C676" s="40">
        <v>906</v>
      </c>
      <c r="D676" s="51">
        <v>709</v>
      </c>
      <c r="E676" s="138" t="s">
        <v>729</v>
      </c>
      <c r="F676" s="4" t="s">
        <v>50</v>
      </c>
      <c r="G676" s="139">
        <v>100.2</v>
      </c>
      <c r="H676" s="152">
        <v>100.2</v>
      </c>
      <c r="I676" s="160">
        <f t="shared" si="29"/>
        <v>100</v>
      </c>
      <c r="N676" s="31"/>
    </row>
    <row r="677" spans="1:14" ht="15.5" x14ac:dyDescent="0.35">
      <c r="A677" s="62">
        <v>668</v>
      </c>
      <c r="B677" s="83" t="s">
        <v>91</v>
      </c>
      <c r="C677" s="40">
        <v>906</v>
      </c>
      <c r="D677" s="51">
        <v>709</v>
      </c>
      <c r="E677" s="138" t="s">
        <v>729</v>
      </c>
      <c r="F677" s="4" t="s">
        <v>90</v>
      </c>
      <c r="G677" s="139">
        <v>54.3</v>
      </c>
      <c r="H677" s="152">
        <v>54.3</v>
      </c>
      <c r="I677" s="160">
        <f t="shared" si="29"/>
        <v>100</v>
      </c>
      <c r="N677" s="31"/>
    </row>
    <row r="678" spans="1:14" ht="52" x14ac:dyDescent="0.35">
      <c r="A678" s="62">
        <v>669</v>
      </c>
      <c r="B678" s="77" t="s">
        <v>733</v>
      </c>
      <c r="C678" s="27">
        <v>906</v>
      </c>
      <c r="D678" s="50">
        <v>709</v>
      </c>
      <c r="E678" s="137" t="s">
        <v>728</v>
      </c>
      <c r="F678" s="2"/>
      <c r="G678" s="135">
        <f>G679</f>
        <v>20.9</v>
      </c>
      <c r="H678" s="150">
        <f>H679</f>
        <v>20.962199999999999</v>
      </c>
      <c r="I678" s="159">
        <f t="shared" si="29"/>
        <v>100.29760765550239</v>
      </c>
      <c r="N678" s="31"/>
    </row>
    <row r="679" spans="1:14" ht="26" x14ac:dyDescent="0.35">
      <c r="A679" s="62">
        <v>670</v>
      </c>
      <c r="B679" s="83" t="s">
        <v>81</v>
      </c>
      <c r="C679" s="40">
        <v>906</v>
      </c>
      <c r="D679" s="51">
        <v>709</v>
      </c>
      <c r="E679" s="138" t="s">
        <v>728</v>
      </c>
      <c r="F679" s="4" t="s">
        <v>50</v>
      </c>
      <c r="G679" s="139">
        <v>20.9</v>
      </c>
      <c r="H679" s="152">
        <v>20.962199999999999</v>
      </c>
      <c r="I679" s="160">
        <v>100</v>
      </c>
      <c r="N679" s="31"/>
    </row>
    <row r="680" spans="1:14" ht="15.5" x14ac:dyDescent="0.35">
      <c r="A680" s="62">
        <v>671</v>
      </c>
      <c r="B680" s="23" t="s">
        <v>24</v>
      </c>
      <c r="C680" s="5">
        <v>906</v>
      </c>
      <c r="D680" s="1">
        <v>1000</v>
      </c>
      <c r="E680" s="2"/>
      <c r="F680" s="2"/>
      <c r="G680" s="135">
        <f t="shared" ref="G680:H682" si="30">G681</f>
        <v>635.5</v>
      </c>
      <c r="H680" s="150">
        <f t="shared" si="30"/>
        <v>473.59492</v>
      </c>
      <c r="I680" s="159">
        <f t="shared" si="29"/>
        <v>74.523197482297405</v>
      </c>
      <c r="N680" s="31"/>
    </row>
    <row r="681" spans="1:14" ht="15.5" x14ac:dyDescent="0.35">
      <c r="A681" s="62">
        <v>672</v>
      </c>
      <c r="B681" s="82" t="s">
        <v>538</v>
      </c>
      <c r="C681" s="27">
        <v>906</v>
      </c>
      <c r="D681" s="50">
        <v>1004</v>
      </c>
      <c r="E681" s="2"/>
      <c r="F681" s="2"/>
      <c r="G681" s="135">
        <f t="shared" si="30"/>
        <v>635.5</v>
      </c>
      <c r="H681" s="150">
        <f t="shared" si="30"/>
        <v>473.59492</v>
      </c>
      <c r="I681" s="159">
        <f t="shared" si="29"/>
        <v>74.523197482297405</v>
      </c>
      <c r="N681" s="31"/>
    </row>
    <row r="682" spans="1:14" ht="39" x14ac:dyDescent="0.35">
      <c r="A682" s="62">
        <v>673</v>
      </c>
      <c r="B682" s="84" t="s">
        <v>742</v>
      </c>
      <c r="C682" s="27">
        <v>906</v>
      </c>
      <c r="D682" s="50">
        <v>1004</v>
      </c>
      <c r="E682" s="2" t="s">
        <v>279</v>
      </c>
      <c r="F682" s="2"/>
      <c r="G682" s="135">
        <f t="shared" si="30"/>
        <v>635.5</v>
      </c>
      <c r="H682" s="150">
        <f t="shared" si="30"/>
        <v>473.59492</v>
      </c>
      <c r="I682" s="159">
        <f t="shared" si="29"/>
        <v>74.523197482297405</v>
      </c>
      <c r="N682" s="31"/>
    </row>
    <row r="683" spans="1:14" ht="26" x14ac:dyDescent="0.35">
      <c r="A683" s="62">
        <v>674</v>
      </c>
      <c r="B683" s="84" t="s">
        <v>122</v>
      </c>
      <c r="C683" s="27">
        <v>906</v>
      </c>
      <c r="D683" s="50">
        <v>1004</v>
      </c>
      <c r="E683" s="2" t="s">
        <v>285</v>
      </c>
      <c r="F683" s="2"/>
      <c r="G683" s="135">
        <f>G686+G684</f>
        <v>635.5</v>
      </c>
      <c r="H683" s="150">
        <f>H686+H684</f>
        <v>473.59492</v>
      </c>
      <c r="I683" s="159">
        <f t="shared" si="29"/>
        <v>74.523197482297405</v>
      </c>
      <c r="N683" s="31"/>
    </row>
    <row r="684" spans="1:14" ht="78" x14ac:dyDescent="0.35">
      <c r="A684" s="62">
        <v>675</v>
      </c>
      <c r="B684" s="84" t="s">
        <v>682</v>
      </c>
      <c r="C684" s="27">
        <v>906</v>
      </c>
      <c r="D684" s="50">
        <v>1004</v>
      </c>
      <c r="E684" s="2" t="s">
        <v>681</v>
      </c>
      <c r="F684" s="2"/>
      <c r="G684" s="135">
        <f>G685</f>
        <v>135.5</v>
      </c>
      <c r="H684" s="150">
        <f>H685</f>
        <v>135.44432</v>
      </c>
      <c r="I684" s="159">
        <f t="shared" si="29"/>
        <v>99.958907749077497</v>
      </c>
      <c r="N684" s="31"/>
    </row>
    <row r="685" spans="1:14" ht="26" x14ac:dyDescent="0.35">
      <c r="A685" s="62">
        <v>676</v>
      </c>
      <c r="B685" s="85" t="s">
        <v>49</v>
      </c>
      <c r="C685" s="40">
        <v>906</v>
      </c>
      <c r="D685" s="51">
        <v>1004</v>
      </c>
      <c r="E685" s="4" t="s">
        <v>681</v>
      </c>
      <c r="F685" s="4" t="s">
        <v>48</v>
      </c>
      <c r="G685" s="139">
        <v>135.5</v>
      </c>
      <c r="H685" s="152">
        <v>135.44432</v>
      </c>
      <c r="I685" s="160">
        <f t="shared" si="29"/>
        <v>99.958907749077497</v>
      </c>
      <c r="N685" s="31"/>
    </row>
    <row r="686" spans="1:14" ht="39" x14ac:dyDescent="0.35">
      <c r="A686" s="62">
        <v>677</v>
      </c>
      <c r="B686" s="102" t="s">
        <v>531</v>
      </c>
      <c r="C686" s="27">
        <v>906</v>
      </c>
      <c r="D686" s="50">
        <v>1004</v>
      </c>
      <c r="E686" s="2" t="s">
        <v>289</v>
      </c>
      <c r="F686" s="2"/>
      <c r="G686" s="135">
        <f>G687</f>
        <v>500</v>
      </c>
      <c r="H686" s="150">
        <f>H687</f>
        <v>338.1506</v>
      </c>
      <c r="I686" s="159">
        <f t="shared" si="29"/>
        <v>67.630120000000005</v>
      </c>
      <c r="N686" s="31"/>
    </row>
    <row r="687" spans="1:14" ht="15.5" x14ac:dyDescent="0.35">
      <c r="A687" s="62">
        <v>678</v>
      </c>
      <c r="B687" s="83" t="s">
        <v>91</v>
      </c>
      <c r="C687" s="40">
        <v>906</v>
      </c>
      <c r="D687" s="51">
        <v>1004</v>
      </c>
      <c r="E687" s="4" t="s">
        <v>289</v>
      </c>
      <c r="F687" s="4" t="s">
        <v>90</v>
      </c>
      <c r="G687" s="139">
        <v>500</v>
      </c>
      <c r="H687" s="152">
        <v>338.1506</v>
      </c>
      <c r="I687" s="160">
        <f t="shared" si="29"/>
        <v>67.630120000000005</v>
      </c>
      <c r="N687" s="31"/>
    </row>
    <row r="688" spans="1:14" ht="15.5" x14ac:dyDescent="0.35">
      <c r="A688" s="62">
        <v>679</v>
      </c>
      <c r="B688" s="23" t="s">
        <v>34</v>
      </c>
      <c r="C688" s="5">
        <v>906</v>
      </c>
      <c r="D688" s="1">
        <v>1100</v>
      </c>
      <c r="E688" s="4"/>
      <c r="F688" s="4"/>
      <c r="G688" s="135">
        <f>G699+G689</f>
        <v>31118.5</v>
      </c>
      <c r="H688" s="150">
        <f>H699+H689</f>
        <v>31051.1633</v>
      </c>
      <c r="I688" s="159">
        <f t="shared" si="29"/>
        <v>99.783611999293015</v>
      </c>
      <c r="N688" s="31"/>
    </row>
    <row r="689" spans="1:14" ht="15.5" x14ac:dyDescent="0.35">
      <c r="A689" s="62">
        <v>680</v>
      </c>
      <c r="B689" s="77" t="s">
        <v>722</v>
      </c>
      <c r="C689" s="5">
        <v>906</v>
      </c>
      <c r="D689" s="50">
        <v>1101</v>
      </c>
      <c r="E689" s="10"/>
      <c r="F689" s="10"/>
      <c r="G689" s="135">
        <f>G690</f>
        <v>15720.100000000002</v>
      </c>
      <c r="H689" s="150">
        <f>H690</f>
        <v>15652.763300000002</v>
      </c>
      <c r="I689" s="159">
        <f t="shared" si="29"/>
        <v>99.571652215952824</v>
      </c>
      <c r="N689" s="31"/>
    </row>
    <row r="690" spans="1:14" ht="39" x14ac:dyDescent="0.35">
      <c r="A690" s="62">
        <v>681</v>
      </c>
      <c r="B690" s="84" t="s">
        <v>127</v>
      </c>
      <c r="C690" s="5">
        <v>906</v>
      </c>
      <c r="D690" s="50">
        <v>1101</v>
      </c>
      <c r="E690" s="30" t="s">
        <v>290</v>
      </c>
      <c r="F690" s="2"/>
      <c r="G690" s="135">
        <f>G691+G693+G695+G697</f>
        <v>15720.100000000002</v>
      </c>
      <c r="H690" s="150">
        <f>H691+H693+H695+H697</f>
        <v>15652.763300000002</v>
      </c>
      <c r="I690" s="159">
        <f t="shared" si="29"/>
        <v>99.571652215952824</v>
      </c>
      <c r="N690" s="31"/>
    </row>
    <row r="691" spans="1:14" ht="15.5" x14ac:dyDescent="0.35">
      <c r="A691" s="62">
        <v>682</v>
      </c>
      <c r="B691" s="77" t="s">
        <v>129</v>
      </c>
      <c r="C691" s="5">
        <v>906</v>
      </c>
      <c r="D691" s="50">
        <v>1101</v>
      </c>
      <c r="E691" s="2" t="s">
        <v>291</v>
      </c>
      <c r="F691" s="2"/>
      <c r="G691" s="135">
        <f>G692</f>
        <v>10101.200000000001</v>
      </c>
      <c r="H691" s="150">
        <f>H692</f>
        <v>10101.200000000001</v>
      </c>
      <c r="I691" s="159">
        <f t="shared" si="29"/>
        <v>100</v>
      </c>
      <c r="N691" s="31"/>
    </row>
    <row r="692" spans="1:14" ht="15.5" x14ac:dyDescent="0.35">
      <c r="A692" s="62">
        <v>683</v>
      </c>
      <c r="B692" s="83" t="s">
        <v>91</v>
      </c>
      <c r="C692" s="7">
        <v>906</v>
      </c>
      <c r="D692" s="51">
        <v>1101</v>
      </c>
      <c r="E692" s="4" t="s">
        <v>291</v>
      </c>
      <c r="F692" s="4" t="s">
        <v>90</v>
      </c>
      <c r="G692" s="136">
        <v>10101.200000000001</v>
      </c>
      <c r="H692" s="151">
        <v>10101.200000000001</v>
      </c>
      <c r="I692" s="160">
        <f t="shared" si="29"/>
        <v>100</v>
      </c>
      <c r="N692" s="31"/>
    </row>
    <row r="693" spans="1:14" ht="39" x14ac:dyDescent="0.35">
      <c r="A693" s="62">
        <v>684</v>
      </c>
      <c r="B693" s="77" t="s">
        <v>447</v>
      </c>
      <c r="C693" s="5">
        <v>906</v>
      </c>
      <c r="D693" s="50">
        <v>1101</v>
      </c>
      <c r="E693" s="2" t="s">
        <v>380</v>
      </c>
      <c r="F693" s="4"/>
      <c r="G693" s="135">
        <f>G694</f>
        <v>1005</v>
      </c>
      <c r="H693" s="150">
        <f>H694</f>
        <v>1005</v>
      </c>
      <c r="I693" s="159">
        <f t="shared" si="29"/>
        <v>100</v>
      </c>
      <c r="N693" s="31"/>
    </row>
    <row r="694" spans="1:14" ht="15.5" x14ac:dyDescent="0.35">
      <c r="A694" s="62">
        <v>685</v>
      </c>
      <c r="B694" s="83" t="s">
        <v>91</v>
      </c>
      <c r="C694" s="7">
        <v>906</v>
      </c>
      <c r="D694" s="51">
        <v>1101</v>
      </c>
      <c r="E694" s="4" t="s">
        <v>380</v>
      </c>
      <c r="F694" s="4" t="s">
        <v>90</v>
      </c>
      <c r="G694" s="136">
        <v>1005</v>
      </c>
      <c r="H694" s="151">
        <v>1005</v>
      </c>
      <c r="I694" s="160">
        <f t="shared" si="29"/>
        <v>100</v>
      </c>
      <c r="N694" s="31"/>
    </row>
    <row r="695" spans="1:14" ht="26" x14ac:dyDescent="0.35">
      <c r="A695" s="62">
        <v>686</v>
      </c>
      <c r="B695" s="77" t="s">
        <v>476</v>
      </c>
      <c r="C695" s="5">
        <v>906</v>
      </c>
      <c r="D695" s="50">
        <v>1101</v>
      </c>
      <c r="E695" s="2" t="s">
        <v>477</v>
      </c>
      <c r="F695" s="4"/>
      <c r="G695" s="135">
        <f>G696</f>
        <v>365.7</v>
      </c>
      <c r="H695" s="150">
        <f>H696</f>
        <v>298.36329999999998</v>
      </c>
      <c r="I695" s="159">
        <f t="shared" si="29"/>
        <v>81.586901832102811</v>
      </c>
      <c r="N695" s="31"/>
    </row>
    <row r="696" spans="1:14" ht="15.5" x14ac:dyDescent="0.35">
      <c r="A696" s="62">
        <v>687</v>
      </c>
      <c r="B696" s="83" t="s">
        <v>91</v>
      </c>
      <c r="C696" s="7">
        <v>906</v>
      </c>
      <c r="D696" s="51">
        <v>1101</v>
      </c>
      <c r="E696" s="4" t="s">
        <v>477</v>
      </c>
      <c r="F696" s="4" t="s">
        <v>90</v>
      </c>
      <c r="G696" s="136">
        <v>365.7</v>
      </c>
      <c r="H696" s="151">
        <v>298.36329999999998</v>
      </c>
      <c r="I696" s="160">
        <f t="shared" si="29"/>
        <v>81.586901832102811</v>
      </c>
      <c r="N696" s="31"/>
    </row>
    <row r="697" spans="1:14" ht="78" x14ac:dyDescent="0.35">
      <c r="A697" s="62">
        <v>688</v>
      </c>
      <c r="B697" s="84" t="s">
        <v>739</v>
      </c>
      <c r="C697" s="5">
        <v>906</v>
      </c>
      <c r="D697" s="50">
        <v>1101</v>
      </c>
      <c r="E697" s="2" t="s">
        <v>738</v>
      </c>
      <c r="F697" s="4"/>
      <c r="G697" s="135">
        <f>G698</f>
        <v>4248.2</v>
      </c>
      <c r="H697" s="150">
        <f>H698</f>
        <v>4248.2</v>
      </c>
      <c r="I697" s="159">
        <f t="shared" si="29"/>
        <v>100</v>
      </c>
      <c r="N697" s="31"/>
    </row>
    <row r="698" spans="1:14" ht="15.5" x14ac:dyDescent="0.35">
      <c r="A698" s="62">
        <v>689</v>
      </c>
      <c r="B698" s="83" t="s">
        <v>91</v>
      </c>
      <c r="C698" s="7">
        <v>906</v>
      </c>
      <c r="D698" s="51">
        <v>1101</v>
      </c>
      <c r="E698" s="48" t="s">
        <v>738</v>
      </c>
      <c r="F698" s="4" t="s">
        <v>90</v>
      </c>
      <c r="G698" s="139">
        <v>4248.2</v>
      </c>
      <c r="H698" s="152">
        <v>4248.2</v>
      </c>
      <c r="I698" s="160">
        <f t="shared" si="29"/>
        <v>100</v>
      </c>
      <c r="N698" s="31"/>
    </row>
    <row r="699" spans="1:14" ht="15.5" x14ac:dyDescent="0.35">
      <c r="A699" s="62">
        <v>690</v>
      </c>
      <c r="B699" s="77" t="s">
        <v>539</v>
      </c>
      <c r="C699" s="27">
        <v>906</v>
      </c>
      <c r="D699" s="91">
        <v>1103</v>
      </c>
      <c r="E699" s="101"/>
      <c r="F699" s="4"/>
      <c r="G699" s="135">
        <f>G700</f>
        <v>15398.4</v>
      </c>
      <c r="H699" s="150">
        <f>H700</f>
        <v>15398.4</v>
      </c>
      <c r="I699" s="159">
        <f t="shared" si="29"/>
        <v>100</v>
      </c>
      <c r="N699" s="31"/>
    </row>
    <row r="700" spans="1:14" ht="26" x14ac:dyDescent="0.35">
      <c r="A700" s="62">
        <v>691</v>
      </c>
      <c r="B700" s="84" t="s">
        <v>864</v>
      </c>
      <c r="C700" s="27">
        <v>906</v>
      </c>
      <c r="D700" s="91">
        <v>1103</v>
      </c>
      <c r="E700" s="10" t="s">
        <v>292</v>
      </c>
      <c r="F700" s="10"/>
      <c r="G700" s="135">
        <f>G701+G703</f>
        <v>15398.4</v>
      </c>
      <c r="H700" s="150">
        <f>H701+H703</f>
        <v>15398.4</v>
      </c>
      <c r="I700" s="159">
        <f t="shared" si="29"/>
        <v>100</v>
      </c>
      <c r="N700" s="31"/>
    </row>
    <row r="701" spans="1:14" ht="26" x14ac:dyDescent="0.35">
      <c r="A701" s="62">
        <v>692</v>
      </c>
      <c r="B701" s="77" t="s">
        <v>459</v>
      </c>
      <c r="C701" s="5">
        <v>906</v>
      </c>
      <c r="D701" s="50">
        <v>1103</v>
      </c>
      <c r="E701" s="10" t="s">
        <v>875</v>
      </c>
      <c r="F701" s="4"/>
      <c r="G701" s="135">
        <f>G702</f>
        <v>15285.1</v>
      </c>
      <c r="H701" s="150">
        <f>H702</f>
        <v>15285.11429</v>
      </c>
      <c r="I701" s="159">
        <f t="shared" si="29"/>
        <v>100.00009348973838</v>
      </c>
      <c r="N701" s="31"/>
    </row>
    <row r="702" spans="1:14" ht="15.5" x14ac:dyDescent="0.35">
      <c r="A702" s="62">
        <v>693</v>
      </c>
      <c r="B702" s="83" t="s">
        <v>91</v>
      </c>
      <c r="C702" s="40">
        <v>906</v>
      </c>
      <c r="D702" s="51">
        <v>1103</v>
      </c>
      <c r="E702" s="12" t="s">
        <v>875</v>
      </c>
      <c r="F702" s="4" t="s">
        <v>90</v>
      </c>
      <c r="G702" s="136">
        <v>15285.1</v>
      </c>
      <c r="H702" s="151">
        <v>15285.11429</v>
      </c>
      <c r="I702" s="160">
        <f t="shared" si="29"/>
        <v>100.00009348973838</v>
      </c>
      <c r="N702" s="31"/>
    </row>
    <row r="703" spans="1:14" ht="39" x14ac:dyDescent="0.35">
      <c r="A703" s="62">
        <v>694</v>
      </c>
      <c r="B703" s="77" t="s">
        <v>877</v>
      </c>
      <c r="C703" s="27">
        <v>906</v>
      </c>
      <c r="D703" s="91">
        <v>1103</v>
      </c>
      <c r="E703" s="10" t="s">
        <v>876</v>
      </c>
      <c r="F703" s="10"/>
      <c r="G703" s="135">
        <f>G704</f>
        <v>113.3</v>
      </c>
      <c r="H703" s="150">
        <f>H704</f>
        <v>113.28570999999999</v>
      </c>
      <c r="I703" s="159">
        <f t="shared" si="29"/>
        <v>99.987387466902021</v>
      </c>
      <c r="N703" s="31"/>
    </row>
    <row r="704" spans="1:14" ht="15.5" x14ac:dyDescent="0.35">
      <c r="A704" s="62">
        <v>695</v>
      </c>
      <c r="B704" s="83" t="s">
        <v>91</v>
      </c>
      <c r="C704" s="40">
        <v>906</v>
      </c>
      <c r="D704" s="92">
        <v>1103</v>
      </c>
      <c r="E704" s="12" t="s">
        <v>876</v>
      </c>
      <c r="F704" s="12" t="s">
        <v>90</v>
      </c>
      <c r="G704" s="139">
        <f>110.7+1.8+0.8</f>
        <v>113.3</v>
      </c>
      <c r="H704" s="152">
        <v>113.28570999999999</v>
      </c>
      <c r="I704" s="160">
        <f t="shared" si="29"/>
        <v>99.987387466902021</v>
      </c>
      <c r="N704" s="31"/>
    </row>
    <row r="705" spans="1:14" ht="30" x14ac:dyDescent="0.35">
      <c r="A705" s="62">
        <v>696</v>
      </c>
      <c r="B705" s="23" t="s">
        <v>432</v>
      </c>
      <c r="C705" s="27">
        <v>908</v>
      </c>
      <c r="D705" s="51"/>
      <c r="E705" s="4"/>
      <c r="F705" s="4"/>
      <c r="G705" s="135">
        <f>G718+G706</f>
        <v>263736.39999999997</v>
      </c>
      <c r="H705" s="150">
        <f>H718+H706</f>
        <v>262629.35538999998</v>
      </c>
      <c r="I705" s="159">
        <f t="shared" si="29"/>
        <v>99.580245802248015</v>
      </c>
      <c r="N705" s="31"/>
    </row>
    <row r="706" spans="1:14" ht="15.5" x14ac:dyDescent="0.35">
      <c r="A706" s="62">
        <v>697</v>
      </c>
      <c r="B706" s="23" t="s">
        <v>13</v>
      </c>
      <c r="C706" s="30" t="s">
        <v>881</v>
      </c>
      <c r="D706" s="30" t="s">
        <v>473</v>
      </c>
      <c r="E706" s="12"/>
      <c r="F706" s="12"/>
      <c r="G706" s="135">
        <f>G707</f>
        <v>35160.400000000001</v>
      </c>
      <c r="H706" s="150">
        <f>H707</f>
        <v>35160.328229999999</v>
      </c>
      <c r="I706" s="159">
        <f t="shared" si="29"/>
        <v>99.999795878317641</v>
      </c>
      <c r="N706" s="31"/>
    </row>
    <row r="707" spans="1:14" ht="15.5" x14ac:dyDescent="0.35">
      <c r="A707" s="62">
        <v>698</v>
      </c>
      <c r="B707" s="77" t="s">
        <v>16</v>
      </c>
      <c r="C707" s="27">
        <v>908</v>
      </c>
      <c r="D707" s="50">
        <v>503</v>
      </c>
      <c r="E707" s="2"/>
      <c r="F707" s="2"/>
      <c r="G707" s="135">
        <f>G711+G708</f>
        <v>35160.400000000001</v>
      </c>
      <c r="H707" s="150">
        <f>H711+H708</f>
        <v>35160.328229999999</v>
      </c>
      <c r="I707" s="159">
        <f t="shared" si="29"/>
        <v>99.999795878317641</v>
      </c>
      <c r="N707" s="31"/>
    </row>
    <row r="708" spans="1:14" ht="26" x14ac:dyDescent="0.35">
      <c r="A708" s="62">
        <v>699</v>
      </c>
      <c r="B708" s="77" t="s">
        <v>377</v>
      </c>
      <c r="C708" s="27">
        <v>908</v>
      </c>
      <c r="D708" s="50">
        <v>503</v>
      </c>
      <c r="E708" s="10" t="s">
        <v>795</v>
      </c>
      <c r="F708" s="4"/>
      <c r="G708" s="135">
        <f>G709</f>
        <v>1000</v>
      </c>
      <c r="H708" s="150">
        <f>H709</f>
        <v>1000</v>
      </c>
      <c r="I708" s="159">
        <f t="shared" si="29"/>
        <v>100</v>
      </c>
      <c r="N708" s="31"/>
    </row>
    <row r="709" spans="1:14" ht="39" x14ac:dyDescent="0.35">
      <c r="A709" s="62">
        <v>700</v>
      </c>
      <c r="B709" s="77" t="s">
        <v>797</v>
      </c>
      <c r="C709" s="27">
        <v>908</v>
      </c>
      <c r="D709" s="50">
        <v>503</v>
      </c>
      <c r="E709" s="10" t="s">
        <v>796</v>
      </c>
      <c r="F709" s="4"/>
      <c r="G709" s="135">
        <f>G710</f>
        <v>1000</v>
      </c>
      <c r="H709" s="150">
        <f>H710</f>
        <v>1000</v>
      </c>
      <c r="I709" s="159">
        <f t="shared" si="29"/>
        <v>100</v>
      </c>
      <c r="N709" s="31"/>
    </row>
    <row r="710" spans="1:14" ht="15.5" x14ac:dyDescent="0.35">
      <c r="A710" s="62">
        <v>701</v>
      </c>
      <c r="B710" s="83" t="s">
        <v>91</v>
      </c>
      <c r="C710" s="40">
        <v>908</v>
      </c>
      <c r="D710" s="51">
        <v>503</v>
      </c>
      <c r="E710" s="12" t="s">
        <v>796</v>
      </c>
      <c r="F710" s="4" t="s">
        <v>90</v>
      </c>
      <c r="G710" s="136">
        <v>1000</v>
      </c>
      <c r="H710" s="151">
        <v>1000</v>
      </c>
      <c r="I710" s="160">
        <f t="shared" si="29"/>
        <v>100</v>
      </c>
      <c r="N710" s="31"/>
    </row>
    <row r="711" spans="1:14" ht="39" x14ac:dyDescent="0.35">
      <c r="A711" s="62">
        <v>702</v>
      </c>
      <c r="B711" s="84" t="s">
        <v>799</v>
      </c>
      <c r="C711" s="27">
        <v>908</v>
      </c>
      <c r="D711" s="50">
        <v>503</v>
      </c>
      <c r="E711" s="2" t="s">
        <v>351</v>
      </c>
      <c r="F711" s="2"/>
      <c r="G711" s="135">
        <f>G714+G716+G712</f>
        <v>34160.400000000001</v>
      </c>
      <c r="H711" s="150">
        <f>H714+H716+H712</f>
        <v>34160.328229999999</v>
      </c>
      <c r="I711" s="159">
        <f t="shared" si="29"/>
        <v>99.999789902928526</v>
      </c>
      <c r="N711" s="31"/>
    </row>
    <row r="712" spans="1:14" ht="26" x14ac:dyDescent="0.35">
      <c r="A712" s="62">
        <v>703</v>
      </c>
      <c r="B712" s="84" t="s">
        <v>801</v>
      </c>
      <c r="C712" s="27">
        <v>908</v>
      </c>
      <c r="D712" s="50">
        <v>503</v>
      </c>
      <c r="E712" s="2" t="s">
        <v>800</v>
      </c>
      <c r="F712" s="2"/>
      <c r="G712" s="135">
        <f>G713</f>
        <v>2500</v>
      </c>
      <c r="H712" s="150">
        <f>H713</f>
        <v>2500</v>
      </c>
      <c r="I712" s="159">
        <f t="shared" si="29"/>
        <v>100</v>
      </c>
      <c r="N712" s="31"/>
    </row>
    <row r="713" spans="1:14" ht="15.5" x14ac:dyDescent="0.35">
      <c r="A713" s="62">
        <v>704</v>
      </c>
      <c r="B713" s="83" t="s">
        <v>91</v>
      </c>
      <c r="C713" s="40">
        <v>908</v>
      </c>
      <c r="D713" s="51">
        <v>503</v>
      </c>
      <c r="E713" s="4" t="s">
        <v>800</v>
      </c>
      <c r="F713" s="4" t="s">
        <v>90</v>
      </c>
      <c r="G713" s="136">
        <v>2500</v>
      </c>
      <c r="H713" s="151">
        <v>2500</v>
      </c>
      <c r="I713" s="160">
        <f t="shared" si="29"/>
        <v>100</v>
      </c>
      <c r="N713" s="31"/>
    </row>
    <row r="714" spans="1:14" ht="15.5" x14ac:dyDescent="0.35">
      <c r="A714" s="62">
        <v>705</v>
      </c>
      <c r="B714" s="77" t="s">
        <v>803</v>
      </c>
      <c r="C714" s="27">
        <v>908</v>
      </c>
      <c r="D714" s="50">
        <v>503</v>
      </c>
      <c r="E714" s="2" t="s">
        <v>802</v>
      </c>
      <c r="F714" s="2"/>
      <c r="G714" s="135">
        <f>G715</f>
        <v>29204</v>
      </c>
      <c r="H714" s="150">
        <f>H715</f>
        <v>29204</v>
      </c>
      <c r="I714" s="159">
        <f t="shared" si="29"/>
        <v>100</v>
      </c>
      <c r="N714" s="31"/>
    </row>
    <row r="715" spans="1:14" ht="15.5" x14ac:dyDescent="0.35">
      <c r="A715" s="62">
        <v>706</v>
      </c>
      <c r="B715" s="83" t="s">
        <v>91</v>
      </c>
      <c r="C715" s="40">
        <v>908</v>
      </c>
      <c r="D715" s="51">
        <v>503</v>
      </c>
      <c r="E715" s="4" t="s">
        <v>802</v>
      </c>
      <c r="F715" s="4" t="s">
        <v>90</v>
      </c>
      <c r="G715" s="139">
        <f>30750-1546</f>
        <v>29204</v>
      </c>
      <c r="H715" s="152">
        <v>29204</v>
      </c>
      <c r="I715" s="160">
        <f t="shared" si="29"/>
        <v>100</v>
      </c>
      <c r="N715" s="31"/>
    </row>
    <row r="716" spans="1:14" ht="26" x14ac:dyDescent="0.35">
      <c r="A716" s="62">
        <v>707</v>
      </c>
      <c r="B716" s="77" t="s">
        <v>805</v>
      </c>
      <c r="C716" s="27">
        <v>908</v>
      </c>
      <c r="D716" s="50">
        <v>503</v>
      </c>
      <c r="E716" s="2" t="s">
        <v>804</v>
      </c>
      <c r="F716" s="2"/>
      <c r="G716" s="135">
        <f>G717</f>
        <v>2456.4</v>
      </c>
      <c r="H716" s="150">
        <f>H717</f>
        <v>2456.3282300000001</v>
      </c>
      <c r="I716" s="159">
        <f t="shared" si="29"/>
        <v>99.997078244585566</v>
      </c>
      <c r="N716" s="31"/>
    </row>
    <row r="717" spans="1:14" ht="15.5" x14ac:dyDescent="0.35">
      <c r="A717" s="62">
        <v>708</v>
      </c>
      <c r="B717" s="83" t="s">
        <v>91</v>
      </c>
      <c r="C717" s="40">
        <v>908</v>
      </c>
      <c r="D717" s="51">
        <v>503</v>
      </c>
      <c r="E717" s="4" t="s">
        <v>804</v>
      </c>
      <c r="F717" s="4" t="s">
        <v>90</v>
      </c>
      <c r="G717" s="136">
        <v>2456.4</v>
      </c>
      <c r="H717" s="151">
        <v>2456.3282300000001</v>
      </c>
      <c r="I717" s="160">
        <f t="shared" ref="I717:I780" si="31">H717/G717*100</f>
        <v>99.997078244585566</v>
      </c>
      <c r="N717" s="31"/>
    </row>
    <row r="718" spans="1:14" ht="15.5" x14ac:dyDescent="0.35">
      <c r="A718" s="62">
        <v>709</v>
      </c>
      <c r="B718" s="23" t="s">
        <v>40</v>
      </c>
      <c r="C718" s="5">
        <v>908</v>
      </c>
      <c r="D718" s="1">
        <v>800</v>
      </c>
      <c r="E718" s="2"/>
      <c r="F718" s="2"/>
      <c r="G718" s="135">
        <f>G719+G765</f>
        <v>228575.99999999997</v>
      </c>
      <c r="H718" s="150">
        <f>H719+H765</f>
        <v>227469.02716</v>
      </c>
      <c r="I718" s="159">
        <f t="shared" si="31"/>
        <v>99.515709068318642</v>
      </c>
      <c r="N718" s="31"/>
    </row>
    <row r="719" spans="1:14" ht="15.5" x14ac:dyDescent="0.35">
      <c r="A719" s="62">
        <v>710</v>
      </c>
      <c r="B719" s="5" t="s">
        <v>23</v>
      </c>
      <c r="C719" s="5">
        <v>908</v>
      </c>
      <c r="D719" s="1">
        <v>801</v>
      </c>
      <c r="E719" s="2"/>
      <c r="F719" s="2"/>
      <c r="G719" s="135">
        <f>G720+G754</f>
        <v>194712.79999999996</v>
      </c>
      <c r="H719" s="150">
        <f>H720+H754</f>
        <v>194186.26837999999</v>
      </c>
      <c r="I719" s="159">
        <f t="shared" si="31"/>
        <v>99.729585512611408</v>
      </c>
      <c r="N719" s="31"/>
    </row>
    <row r="720" spans="1:14" ht="26" x14ac:dyDescent="0.35">
      <c r="A720" s="62">
        <v>711</v>
      </c>
      <c r="B720" s="84" t="s">
        <v>596</v>
      </c>
      <c r="C720" s="5">
        <v>908</v>
      </c>
      <c r="D720" s="1">
        <v>801</v>
      </c>
      <c r="E720" s="2" t="s">
        <v>209</v>
      </c>
      <c r="F720" s="2"/>
      <c r="G720" s="135">
        <f>G721</f>
        <v>193210.39999999997</v>
      </c>
      <c r="H720" s="150">
        <f>H721</f>
        <v>192683.86838</v>
      </c>
      <c r="I720" s="159">
        <f t="shared" si="31"/>
        <v>99.727482775254344</v>
      </c>
      <c r="N720" s="31"/>
    </row>
    <row r="721" spans="1:14" ht="15.5" x14ac:dyDescent="0.35">
      <c r="A721" s="62">
        <v>712</v>
      </c>
      <c r="B721" s="27" t="s">
        <v>105</v>
      </c>
      <c r="C721" s="5">
        <v>908</v>
      </c>
      <c r="D721" s="1">
        <v>801</v>
      </c>
      <c r="E721" s="10" t="s">
        <v>208</v>
      </c>
      <c r="F721" s="2"/>
      <c r="G721" s="135">
        <f>G722+G724+G726+G728+G744+G737+G732+G735+G746+G748+G752+G742+G750+G739</f>
        <v>193210.39999999997</v>
      </c>
      <c r="H721" s="150">
        <f>H722+H724+H726+H728+H744+H737+H732+H735+H746+H748+H752+H742+H750+H739</f>
        <v>192683.86838</v>
      </c>
      <c r="I721" s="159">
        <f t="shared" si="31"/>
        <v>99.727482775254344</v>
      </c>
      <c r="N721" s="31"/>
    </row>
    <row r="722" spans="1:14" ht="26" x14ac:dyDescent="0.35">
      <c r="A722" s="62">
        <v>713</v>
      </c>
      <c r="B722" s="5" t="s">
        <v>152</v>
      </c>
      <c r="C722" s="5">
        <v>908</v>
      </c>
      <c r="D722" s="1">
        <v>801</v>
      </c>
      <c r="E722" s="2" t="s">
        <v>641</v>
      </c>
      <c r="F722" s="2"/>
      <c r="G722" s="135">
        <f>G723</f>
        <v>32687.200000000001</v>
      </c>
      <c r="H722" s="150">
        <f>H723</f>
        <v>32673.94947</v>
      </c>
      <c r="I722" s="159">
        <f t="shared" si="31"/>
        <v>99.959462633691473</v>
      </c>
      <c r="N722" s="31"/>
    </row>
    <row r="723" spans="1:14" ht="15.5" x14ac:dyDescent="0.35">
      <c r="A723" s="62">
        <v>714</v>
      </c>
      <c r="B723" s="7" t="s">
        <v>91</v>
      </c>
      <c r="C723" s="7">
        <v>908</v>
      </c>
      <c r="D723" s="3">
        <v>801</v>
      </c>
      <c r="E723" s="4" t="s">
        <v>641</v>
      </c>
      <c r="F723" s="4" t="s">
        <v>90</v>
      </c>
      <c r="G723" s="136">
        <v>32687.200000000001</v>
      </c>
      <c r="H723" s="151">
        <v>32673.94947</v>
      </c>
      <c r="I723" s="160">
        <f t="shared" si="31"/>
        <v>99.959462633691473</v>
      </c>
      <c r="N723" s="31"/>
    </row>
    <row r="724" spans="1:14" ht="52" x14ac:dyDescent="0.35">
      <c r="A724" s="62">
        <v>715</v>
      </c>
      <c r="B724" s="77" t="s">
        <v>153</v>
      </c>
      <c r="C724" s="5">
        <v>908</v>
      </c>
      <c r="D724" s="1">
        <v>801</v>
      </c>
      <c r="E724" s="2" t="s">
        <v>207</v>
      </c>
      <c r="F724" s="2"/>
      <c r="G724" s="135">
        <f>G725</f>
        <v>29238.7</v>
      </c>
      <c r="H724" s="150">
        <f>H725</f>
        <v>29141.15454</v>
      </c>
      <c r="I724" s="159">
        <f t="shared" si="31"/>
        <v>99.666382363100965</v>
      </c>
      <c r="N724" s="31"/>
    </row>
    <row r="725" spans="1:14" ht="15.5" x14ac:dyDescent="0.35">
      <c r="A725" s="62">
        <v>716</v>
      </c>
      <c r="B725" s="7" t="s">
        <v>86</v>
      </c>
      <c r="C725" s="7">
        <v>908</v>
      </c>
      <c r="D725" s="3">
        <v>801</v>
      </c>
      <c r="E725" s="4" t="s">
        <v>207</v>
      </c>
      <c r="F725" s="4" t="s">
        <v>85</v>
      </c>
      <c r="G725" s="136">
        <v>29238.7</v>
      </c>
      <c r="H725" s="151">
        <v>29141.15454</v>
      </c>
      <c r="I725" s="160">
        <f t="shared" si="31"/>
        <v>99.666382363100965</v>
      </c>
      <c r="N725" s="31"/>
    </row>
    <row r="726" spans="1:14" ht="26" x14ac:dyDescent="0.35">
      <c r="A726" s="62">
        <v>717</v>
      </c>
      <c r="B726" s="5" t="s">
        <v>154</v>
      </c>
      <c r="C726" s="5">
        <v>908</v>
      </c>
      <c r="D726" s="1">
        <v>801</v>
      </c>
      <c r="E726" s="2" t="s">
        <v>210</v>
      </c>
      <c r="F726" s="2"/>
      <c r="G726" s="135">
        <f>G727</f>
        <v>107802.7</v>
      </c>
      <c r="H726" s="150">
        <f>H727</f>
        <v>107749.40776</v>
      </c>
      <c r="I726" s="159">
        <f t="shared" si="31"/>
        <v>99.950565022953981</v>
      </c>
      <c r="N726" s="31"/>
    </row>
    <row r="727" spans="1:14" ht="15.5" x14ac:dyDescent="0.35">
      <c r="A727" s="62">
        <v>718</v>
      </c>
      <c r="B727" s="7" t="s">
        <v>86</v>
      </c>
      <c r="C727" s="7">
        <v>908</v>
      </c>
      <c r="D727" s="3">
        <v>801</v>
      </c>
      <c r="E727" s="4" t="s">
        <v>210</v>
      </c>
      <c r="F727" s="4" t="s">
        <v>85</v>
      </c>
      <c r="G727" s="136">
        <v>107802.7</v>
      </c>
      <c r="H727" s="151">
        <v>107749.40776</v>
      </c>
      <c r="I727" s="160">
        <f t="shared" si="31"/>
        <v>99.950565022953981</v>
      </c>
      <c r="N727" s="31"/>
    </row>
    <row r="728" spans="1:14" ht="15.5" x14ac:dyDescent="0.35">
      <c r="A728" s="62">
        <v>719</v>
      </c>
      <c r="B728" s="5" t="s">
        <v>38</v>
      </c>
      <c r="C728" s="5">
        <v>908</v>
      </c>
      <c r="D728" s="1">
        <v>801</v>
      </c>
      <c r="E728" s="2" t="s">
        <v>642</v>
      </c>
      <c r="F728" s="2"/>
      <c r="G728" s="135">
        <f>G730+G729+G731</f>
        <v>489.6</v>
      </c>
      <c r="H728" s="150">
        <f>H730+H729+H731</f>
        <v>489.56666000000001</v>
      </c>
      <c r="I728" s="159">
        <f t="shared" si="31"/>
        <v>99.993190359477126</v>
      </c>
      <c r="N728" s="31"/>
    </row>
    <row r="729" spans="1:14" ht="26" x14ac:dyDescent="0.35">
      <c r="A729" s="62">
        <v>720</v>
      </c>
      <c r="B729" s="7" t="s">
        <v>77</v>
      </c>
      <c r="C729" s="7">
        <v>908</v>
      </c>
      <c r="D729" s="3">
        <v>801</v>
      </c>
      <c r="E729" s="4" t="s">
        <v>642</v>
      </c>
      <c r="F729" s="4" t="s">
        <v>78</v>
      </c>
      <c r="G729" s="136">
        <v>60</v>
      </c>
      <c r="H729" s="151">
        <v>60</v>
      </c>
      <c r="I729" s="160">
        <f t="shared" si="31"/>
        <v>100</v>
      </c>
      <c r="N729" s="31"/>
    </row>
    <row r="730" spans="1:14" ht="15.5" x14ac:dyDescent="0.35">
      <c r="A730" s="62">
        <v>721</v>
      </c>
      <c r="B730" s="7" t="s">
        <v>86</v>
      </c>
      <c r="C730" s="7">
        <v>908</v>
      </c>
      <c r="D730" s="3">
        <v>801</v>
      </c>
      <c r="E730" s="4" t="s">
        <v>642</v>
      </c>
      <c r="F730" s="4" t="s">
        <v>85</v>
      </c>
      <c r="G730" s="136">
        <f>295+100-10.4</f>
        <v>384.6</v>
      </c>
      <c r="H730" s="151">
        <v>384.56666000000001</v>
      </c>
      <c r="I730" s="160">
        <f t="shared" si="31"/>
        <v>99.991331253250124</v>
      </c>
      <c r="N730" s="31"/>
    </row>
    <row r="731" spans="1:14" ht="15.5" x14ac:dyDescent="0.35">
      <c r="A731" s="62">
        <v>722</v>
      </c>
      <c r="B731" s="7" t="s">
        <v>91</v>
      </c>
      <c r="C731" s="7">
        <v>908</v>
      </c>
      <c r="D731" s="3">
        <v>801</v>
      </c>
      <c r="E731" s="4" t="s">
        <v>642</v>
      </c>
      <c r="F731" s="4" t="s">
        <v>90</v>
      </c>
      <c r="G731" s="136">
        <f>45</f>
        <v>45</v>
      </c>
      <c r="H731" s="151">
        <v>45</v>
      </c>
      <c r="I731" s="160">
        <f t="shared" si="31"/>
        <v>100</v>
      </c>
      <c r="N731" s="31"/>
    </row>
    <row r="732" spans="1:14" ht="52" x14ac:dyDescent="0.35">
      <c r="A732" s="62">
        <v>723</v>
      </c>
      <c r="B732" s="77" t="s">
        <v>375</v>
      </c>
      <c r="C732" s="5">
        <v>908</v>
      </c>
      <c r="D732" s="50">
        <v>801</v>
      </c>
      <c r="E732" s="2" t="s">
        <v>212</v>
      </c>
      <c r="F732" s="4"/>
      <c r="G732" s="135">
        <f>G733+G734</f>
        <v>5288.8</v>
      </c>
      <c r="H732" s="150">
        <f>H733+H734</f>
        <v>5120.2687900000001</v>
      </c>
      <c r="I732" s="159">
        <f t="shared" si="31"/>
        <v>96.813431969444864</v>
      </c>
      <c r="N732" s="31"/>
    </row>
    <row r="733" spans="1:14" ht="15.5" x14ac:dyDescent="0.35">
      <c r="A733" s="62">
        <v>724</v>
      </c>
      <c r="B733" s="83" t="s">
        <v>86</v>
      </c>
      <c r="C733" s="7">
        <v>908</v>
      </c>
      <c r="D733" s="51">
        <v>801</v>
      </c>
      <c r="E733" s="4" t="s">
        <v>212</v>
      </c>
      <c r="F733" s="4" t="s">
        <v>85</v>
      </c>
      <c r="G733" s="136">
        <v>4173.1000000000004</v>
      </c>
      <c r="H733" s="151">
        <v>4173.0388700000003</v>
      </c>
      <c r="I733" s="160">
        <f t="shared" si="31"/>
        <v>99.998535141741158</v>
      </c>
      <c r="N733" s="31"/>
    </row>
    <row r="734" spans="1:14" ht="15.5" x14ac:dyDescent="0.35">
      <c r="A734" s="62">
        <v>725</v>
      </c>
      <c r="B734" s="7" t="s">
        <v>91</v>
      </c>
      <c r="C734" s="7">
        <v>908</v>
      </c>
      <c r="D734" s="3">
        <v>801</v>
      </c>
      <c r="E734" s="4" t="s">
        <v>212</v>
      </c>
      <c r="F734" s="4" t="s">
        <v>90</v>
      </c>
      <c r="G734" s="136">
        <f>1100+99.7-84</f>
        <v>1115.7</v>
      </c>
      <c r="H734" s="151">
        <v>947.22991999999999</v>
      </c>
      <c r="I734" s="160">
        <f t="shared" si="31"/>
        <v>84.900055570493862</v>
      </c>
      <c r="N734" s="31"/>
    </row>
    <row r="735" spans="1:14" ht="78" x14ac:dyDescent="0.35">
      <c r="A735" s="62">
        <v>726</v>
      </c>
      <c r="B735" s="84" t="s">
        <v>587</v>
      </c>
      <c r="C735" s="5">
        <v>908</v>
      </c>
      <c r="D735" s="79">
        <v>801</v>
      </c>
      <c r="E735" s="10" t="s">
        <v>838</v>
      </c>
      <c r="F735" s="2"/>
      <c r="G735" s="135">
        <f>G736</f>
        <v>175</v>
      </c>
      <c r="H735" s="150">
        <f>H736</f>
        <v>175</v>
      </c>
      <c r="I735" s="159">
        <f t="shared" si="31"/>
        <v>100</v>
      </c>
      <c r="N735" s="31"/>
    </row>
    <row r="736" spans="1:14" ht="15.5" x14ac:dyDescent="0.35">
      <c r="A736" s="62">
        <v>727</v>
      </c>
      <c r="B736" s="83" t="s">
        <v>86</v>
      </c>
      <c r="C736" s="7">
        <v>908</v>
      </c>
      <c r="D736" s="80">
        <v>801</v>
      </c>
      <c r="E736" s="12" t="s">
        <v>838</v>
      </c>
      <c r="F736" s="4" t="s">
        <v>85</v>
      </c>
      <c r="G736" s="139">
        <v>175</v>
      </c>
      <c r="H736" s="152">
        <v>175</v>
      </c>
      <c r="I736" s="160">
        <f t="shared" si="31"/>
        <v>100</v>
      </c>
      <c r="N736" s="31"/>
    </row>
    <row r="737" spans="1:14" ht="52" x14ac:dyDescent="0.35">
      <c r="A737" s="62">
        <v>728</v>
      </c>
      <c r="B737" s="84" t="s">
        <v>839</v>
      </c>
      <c r="C737" s="5">
        <v>908</v>
      </c>
      <c r="D737" s="79">
        <v>801</v>
      </c>
      <c r="E737" s="10" t="s">
        <v>581</v>
      </c>
      <c r="F737" s="2"/>
      <c r="G737" s="135">
        <f>G738</f>
        <v>200</v>
      </c>
      <c r="H737" s="150">
        <f>H738</f>
        <v>200</v>
      </c>
      <c r="I737" s="159">
        <f t="shared" si="31"/>
        <v>100</v>
      </c>
      <c r="N737" s="31"/>
    </row>
    <row r="738" spans="1:14" ht="15.5" x14ac:dyDescent="0.35">
      <c r="A738" s="62">
        <v>729</v>
      </c>
      <c r="B738" s="83" t="s">
        <v>91</v>
      </c>
      <c r="C738" s="7">
        <v>908</v>
      </c>
      <c r="D738" s="80">
        <v>801</v>
      </c>
      <c r="E738" s="12" t="s">
        <v>581</v>
      </c>
      <c r="F738" s="4" t="s">
        <v>90</v>
      </c>
      <c r="G738" s="139">
        <v>200</v>
      </c>
      <c r="H738" s="152">
        <v>200</v>
      </c>
      <c r="I738" s="160">
        <f t="shared" si="31"/>
        <v>100</v>
      </c>
      <c r="N738" s="31"/>
    </row>
    <row r="739" spans="1:14" ht="52" x14ac:dyDescent="0.35">
      <c r="A739" s="62">
        <v>730</v>
      </c>
      <c r="B739" s="77" t="s">
        <v>841</v>
      </c>
      <c r="C739" s="5">
        <v>908</v>
      </c>
      <c r="D739" s="79">
        <v>801</v>
      </c>
      <c r="E739" s="10" t="s">
        <v>840</v>
      </c>
      <c r="F739" s="4"/>
      <c r="G739" s="135">
        <f>G740+G741</f>
        <v>3023</v>
      </c>
      <c r="H739" s="150">
        <f>H740+H741</f>
        <v>3023</v>
      </c>
      <c r="I739" s="159">
        <f t="shared" si="31"/>
        <v>100</v>
      </c>
      <c r="N739" s="31"/>
    </row>
    <row r="740" spans="1:14" ht="15.5" x14ac:dyDescent="0.35">
      <c r="A740" s="62">
        <v>731</v>
      </c>
      <c r="B740" s="83" t="s">
        <v>86</v>
      </c>
      <c r="C740" s="7">
        <v>908</v>
      </c>
      <c r="D740" s="80">
        <v>801</v>
      </c>
      <c r="E740" s="12" t="s">
        <v>840</v>
      </c>
      <c r="F740" s="4" t="s">
        <v>85</v>
      </c>
      <c r="G740" s="139">
        <v>1123</v>
      </c>
      <c r="H740" s="152">
        <v>1123</v>
      </c>
      <c r="I740" s="160">
        <f t="shared" si="31"/>
        <v>100</v>
      </c>
      <c r="N740" s="31"/>
    </row>
    <row r="741" spans="1:14" ht="15.5" x14ac:dyDescent="0.35">
      <c r="A741" s="62">
        <v>732</v>
      </c>
      <c r="B741" s="7" t="s">
        <v>91</v>
      </c>
      <c r="C741" s="7">
        <v>908</v>
      </c>
      <c r="D741" s="80">
        <v>801</v>
      </c>
      <c r="E741" s="12" t="s">
        <v>840</v>
      </c>
      <c r="F741" s="4" t="s">
        <v>90</v>
      </c>
      <c r="G741" s="139">
        <v>1900</v>
      </c>
      <c r="H741" s="152">
        <v>1900</v>
      </c>
      <c r="I741" s="160">
        <f t="shared" si="31"/>
        <v>100</v>
      </c>
      <c r="N741" s="31"/>
    </row>
    <row r="742" spans="1:14" ht="65" x14ac:dyDescent="0.35">
      <c r="A742" s="62">
        <v>733</v>
      </c>
      <c r="B742" s="77" t="s">
        <v>843</v>
      </c>
      <c r="C742" s="5">
        <v>908</v>
      </c>
      <c r="D742" s="79">
        <v>801</v>
      </c>
      <c r="E742" s="10" t="s">
        <v>842</v>
      </c>
      <c r="F742" s="4"/>
      <c r="G742" s="135">
        <f>G743</f>
        <v>12289.3</v>
      </c>
      <c r="H742" s="150">
        <f>H743</f>
        <v>12114.892040000001</v>
      </c>
      <c r="I742" s="159">
        <f t="shared" si="31"/>
        <v>98.580814529712839</v>
      </c>
      <c r="N742" s="31"/>
    </row>
    <row r="743" spans="1:14" ht="15.5" x14ac:dyDescent="0.35">
      <c r="A743" s="62">
        <v>734</v>
      </c>
      <c r="B743" s="83" t="s">
        <v>86</v>
      </c>
      <c r="C743" s="7">
        <v>908</v>
      </c>
      <c r="D743" s="80">
        <v>801</v>
      </c>
      <c r="E743" s="12" t="s">
        <v>842</v>
      </c>
      <c r="F743" s="4" t="s">
        <v>85</v>
      </c>
      <c r="G743" s="139">
        <v>12289.3</v>
      </c>
      <c r="H743" s="152">
        <v>12114.892040000001</v>
      </c>
      <c r="I743" s="160">
        <f t="shared" si="31"/>
        <v>98.580814529712839</v>
      </c>
      <c r="N743" s="31"/>
    </row>
    <row r="744" spans="1:14" ht="26" x14ac:dyDescent="0.35">
      <c r="A744" s="62">
        <v>735</v>
      </c>
      <c r="B744" s="77" t="s">
        <v>657</v>
      </c>
      <c r="C744" s="5">
        <v>908</v>
      </c>
      <c r="D744" s="79">
        <v>801</v>
      </c>
      <c r="E744" s="10" t="s">
        <v>451</v>
      </c>
      <c r="F744" s="30"/>
      <c r="G744" s="135">
        <f>G745</f>
        <v>370</v>
      </c>
      <c r="H744" s="150">
        <f>H745</f>
        <v>370</v>
      </c>
      <c r="I744" s="159">
        <f t="shared" si="31"/>
        <v>100</v>
      </c>
      <c r="N744" s="31"/>
    </row>
    <row r="745" spans="1:14" ht="15.5" x14ac:dyDescent="0.35">
      <c r="A745" s="62">
        <v>736</v>
      </c>
      <c r="B745" s="83" t="s">
        <v>86</v>
      </c>
      <c r="C745" s="7">
        <v>908</v>
      </c>
      <c r="D745" s="80">
        <v>801</v>
      </c>
      <c r="E745" s="12" t="s">
        <v>451</v>
      </c>
      <c r="F745" s="4" t="s">
        <v>85</v>
      </c>
      <c r="G745" s="139">
        <f>296+74</f>
        <v>370</v>
      </c>
      <c r="H745" s="152">
        <v>370</v>
      </c>
      <c r="I745" s="160">
        <f t="shared" si="31"/>
        <v>100</v>
      </c>
      <c r="N745" s="31"/>
    </row>
    <row r="746" spans="1:14" ht="91" x14ac:dyDescent="0.35">
      <c r="A746" s="62">
        <v>737</v>
      </c>
      <c r="B746" s="84" t="s">
        <v>629</v>
      </c>
      <c r="C746" s="5">
        <v>908</v>
      </c>
      <c r="D746" s="79">
        <v>801</v>
      </c>
      <c r="E746" s="10" t="s">
        <v>844</v>
      </c>
      <c r="F746" s="2"/>
      <c r="G746" s="135">
        <f>G747</f>
        <v>43.8</v>
      </c>
      <c r="H746" s="150">
        <f>H747</f>
        <v>43.75</v>
      </c>
      <c r="I746" s="159">
        <f t="shared" si="31"/>
        <v>99.88584474885846</v>
      </c>
      <c r="N746" s="31"/>
    </row>
    <row r="747" spans="1:14" ht="15.5" x14ac:dyDescent="0.35">
      <c r="A747" s="62">
        <v>738</v>
      </c>
      <c r="B747" s="83" t="s">
        <v>86</v>
      </c>
      <c r="C747" s="7">
        <v>908</v>
      </c>
      <c r="D747" s="80">
        <v>801</v>
      </c>
      <c r="E747" s="12" t="s">
        <v>844</v>
      </c>
      <c r="F747" s="4" t="s">
        <v>85</v>
      </c>
      <c r="G747" s="136">
        <v>43.8</v>
      </c>
      <c r="H747" s="151">
        <v>43.75</v>
      </c>
      <c r="I747" s="160">
        <f t="shared" si="31"/>
        <v>99.88584474885846</v>
      </c>
      <c r="N747" s="31"/>
    </row>
    <row r="748" spans="1:14" ht="65" x14ac:dyDescent="0.35">
      <c r="A748" s="62">
        <v>739</v>
      </c>
      <c r="B748" s="84" t="s">
        <v>627</v>
      </c>
      <c r="C748" s="5">
        <v>908</v>
      </c>
      <c r="D748" s="79">
        <v>801</v>
      </c>
      <c r="E748" s="10" t="s">
        <v>626</v>
      </c>
      <c r="F748" s="2"/>
      <c r="G748" s="135">
        <f>G749</f>
        <v>50</v>
      </c>
      <c r="H748" s="150">
        <f>H749</f>
        <v>50</v>
      </c>
      <c r="I748" s="159">
        <f t="shared" si="31"/>
        <v>100</v>
      </c>
      <c r="N748" s="31"/>
    </row>
    <row r="749" spans="1:14" ht="15.5" x14ac:dyDescent="0.35">
      <c r="A749" s="62">
        <v>740</v>
      </c>
      <c r="B749" s="83" t="s">
        <v>91</v>
      </c>
      <c r="C749" s="7">
        <v>908</v>
      </c>
      <c r="D749" s="80">
        <v>801</v>
      </c>
      <c r="E749" s="12" t="s">
        <v>626</v>
      </c>
      <c r="F749" s="4" t="s">
        <v>90</v>
      </c>
      <c r="G749" s="136">
        <v>50</v>
      </c>
      <c r="H749" s="151">
        <v>50</v>
      </c>
      <c r="I749" s="160">
        <f t="shared" si="31"/>
        <v>100</v>
      </c>
      <c r="N749" s="31"/>
    </row>
    <row r="750" spans="1:14" ht="65" x14ac:dyDescent="0.35">
      <c r="A750" s="62">
        <v>741</v>
      </c>
      <c r="B750" s="77" t="s">
        <v>846</v>
      </c>
      <c r="C750" s="5">
        <v>908</v>
      </c>
      <c r="D750" s="79">
        <v>801</v>
      </c>
      <c r="E750" s="10" t="s">
        <v>845</v>
      </c>
      <c r="F750" s="4"/>
      <c r="G750" s="135">
        <f>G751</f>
        <v>1365.5</v>
      </c>
      <c r="H750" s="150">
        <f>H751</f>
        <v>1346.0991200000001</v>
      </c>
      <c r="I750" s="159">
        <f t="shared" si="31"/>
        <v>98.579210545587699</v>
      </c>
      <c r="N750" s="31"/>
    </row>
    <row r="751" spans="1:14" ht="15.5" x14ac:dyDescent="0.35">
      <c r="A751" s="62">
        <v>742</v>
      </c>
      <c r="B751" s="83" t="s">
        <v>86</v>
      </c>
      <c r="C751" s="7">
        <v>908</v>
      </c>
      <c r="D751" s="80">
        <v>801</v>
      </c>
      <c r="E751" s="12" t="s">
        <v>845</v>
      </c>
      <c r="F751" s="4" t="s">
        <v>85</v>
      </c>
      <c r="G751" s="136">
        <v>1365.5</v>
      </c>
      <c r="H751" s="151">
        <v>1346.0991200000001</v>
      </c>
      <c r="I751" s="160">
        <f t="shared" si="31"/>
        <v>98.579210545587699</v>
      </c>
      <c r="N751" s="31"/>
    </row>
    <row r="752" spans="1:14" ht="39" x14ac:dyDescent="0.35">
      <c r="A752" s="62">
        <v>743</v>
      </c>
      <c r="B752" s="77" t="s">
        <v>848</v>
      </c>
      <c r="C752" s="5">
        <v>908</v>
      </c>
      <c r="D752" s="79">
        <v>801</v>
      </c>
      <c r="E752" s="10" t="s">
        <v>847</v>
      </c>
      <c r="F752" s="4"/>
      <c r="G752" s="136">
        <f>G753</f>
        <v>186.79999999999998</v>
      </c>
      <c r="H752" s="151">
        <f>H753</f>
        <v>186.78</v>
      </c>
      <c r="I752" s="159">
        <f t="shared" si="31"/>
        <v>99.989293361884378</v>
      </c>
      <c r="N752" s="31"/>
    </row>
    <row r="753" spans="1:14" ht="15.5" x14ac:dyDescent="0.35">
      <c r="A753" s="62">
        <v>744</v>
      </c>
      <c r="B753" s="83" t="s">
        <v>91</v>
      </c>
      <c r="C753" s="7">
        <v>908</v>
      </c>
      <c r="D753" s="80">
        <v>801</v>
      </c>
      <c r="E753" s="12" t="s">
        <v>847</v>
      </c>
      <c r="F753" s="4" t="s">
        <v>90</v>
      </c>
      <c r="G753" s="139">
        <f>168.1+42.1-23.4</f>
        <v>186.79999999999998</v>
      </c>
      <c r="H753" s="152">
        <v>186.78</v>
      </c>
      <c r="I753" s="160">
        <f t="shared" si="31"/>
        <v>99.989293361884378</v>
      </c>
      <c r="N753" s="31"/>
    </row>
    <row r="754" spans="1:14" ht="15.5" x14ac:dyDescent="0.35">
      <c r="A754" s="62">
        <v>745</v>
      </c>
      <c r="B754" s="77" t="s">
        <v>156</v>
      </c>
      <c r="C754" s="5">
        <v>908</v>
      </c>
      <c r="D754" s="79">
        <v>801</v>
      </c>
      <c r="E754" s="2" t="s">
        <v>189</v>
      </c>
      <c r="F754" s="4"/>
      <c r="G754" s="135">
        <f>G755+G757+G759+G761+G763</f>
        <v>1502.4</v>
      </c>
      <c r="H754" s="150">
        <f>H755+H757+H759+H761+H763</f>
        <v>1502.4</v>
      </c>
      <c r="I754" s="159">
        <f t="shared" si="31"/>
        <v>100</v>
      </c>
      <c r="N754" s="31"/>
    </row>
    <row r="755" spans="1:14" ht="26" x14ac:dyDescent="0.35">
      <c r="A755" s="62">
        <v>746</v>
      </c>
      <c r="B755" s="77" t="s">
        <v>850</v>
      </c>
      <c r="C755" s="5">
        <v>908</v>
      </c>
      <c r="D755" s="79">
        <v>801</v>
      </c>
      <c r="E755" s="10" t="s">
        <v>715</v>
      </c>
      <c r="F755" s="4"/>
      <c r="G755" s="135">
        <f>G756</f>
        <v>281.39999999999998</v>
      </c>
      <c r="H755" s="150">
        <f>H756</f>
        <v>281.39999999999998</v>
      </c>
      <c r="I755" s="159">
        <f t="shared" si="31"/>
        <v>100</v>
      </c>
      <c r="N755" s="31"/>
    </row>
    <row r="756" spans="1:14" ht="15.5" x14ac:dyDescent="0.35">
      <c r="A756" s="62">
        <v>747</v>
      </c>
      <c r="B756" s="83" t="s">
        <v>86</v>
      </c>
      <c r="C756" s="7">
        <v>908</v>
      </c>
      <c r="D756" s="80">
        <v>801</v>
      </c>
      <c r="E756" s="12" t="s">
        <v>715</v>
      </c>
      <c r="F756" s="4" t="s">
        <v>85</v>
      </c>
      <c r="G756" s="136">
        <v>281.39999999999998</v>
      </c>
      <c r="H756" s="151">
        <v>281.39999999999998</v>
      </c>
      <c r="I756" s="160">
        <f t="shared" si="31"/>
        <v>100</v>
      </c>
      <c r="N756" s="31"/>
    </row>
    <row r="757" spans="1:14" ht="26" x14ac:dyDescent="0.35">
      <c r="A757" s="62">
        <v>748</v>
      </c>
      <c r="B757" s="77" t="s">
        <v>851</v>
      </c>
      <c r="C757" s="5">
        <v>908</v>
      </c>
      <c r="D757" s="79">
        <v>801</v>
      </c>
      <c r="E757" s="10" t="s">
        <v>717</v>
      </c>
      <c r="F757" s="4"/>
      <c r="G757" s="135">
        <f>G758</f>
        <v>364.9</v>
      </c>
      <c r="H757" s="150">
        <f>H758</f>
        <v>364.9</v>
      </c>
      <c r="I757" s="159">
        <f t="shared" si="31"/>
        <v>100</v>
      </c>
      <c r="N757" s="31"/>
    </row>
    <row r="758" spans="1:14" ht="15.5" x14ac:dyDescent="0.35">
      <c r="A758" s="62">
        <v>749</v>
      </c>
      <c r="B758" s="83" t="s">
        <v>86</v>
      </c>
      <c r="C758" s="7">
        <v>908</v>
      </c>
      <c r="D758" s="80">
        <v>801</v>
      </c>
      <c r="E758" s="12" t="s">
        <v>717</v>
      </c>
      <c r="F758" s="4" t="s">
        <v>85</v>
      </c>
      <c r="G758" s="136">
        <v>364.9</v>
      </c>
      <c r="H758" s="151">
        <v>364.9</v>
      </c>
      <c r="I758" s="160">
        <f t="shared" si="31"/>
        <v>100</v>
      </c>
      <c r="N758" s="31"/>
    </row>
    <row r="759" spans="1:14" ht="26" x14ac:dyDescent="0.35">
      <c r="A759" s="62">
        <v>750</v>
      </c>
      <c r="B759" s="77" t="s">
        <v>852</v>
      </c>
      <c r="C759" s="5">
        <v>908</v>
      </c>
      <c r="D759" s="79">
        <v>801</v>
      </c>
      <c r="E759" s="10" t="s">
        <v>719</v>
      </c>
      <c r="F759" s="4"/>
      <c r="G759" s="135">
        <f>G760</f>
        <v>377.1</v>
      </c>
      <c r="H759" s="150">
        <f>H760</f>
        <v>377.1</v>
      </c>
      <c r="I759" s="159">
        <f t="shared" si="31"/>
        <v>100</v>
      </c>
      <c r="N759" s="31"/>
    </row>
    <row r="760" spans="1:14" ht="15.5" x14ac:dyDescent="0.35">
      <c r="A760" s="62">
        <v>751</v>
      </c>
      <c r="B760" s="83" t="s">
        <v>86</v>
      </c>
      <c r="C760" s="7">
        <v>908</v>
      </c>
      <c r="D760" s="80">
        <v>801</v>
      </c>
      <c r="E760" s="12" t="s">
        <v>719</v>
      </c>
      <c r="F760" s="4" t="s">
        <v>85</v>
      </c>
      <c r="G760" s="136">
        <v>377.1</v>
      </c>
      <c r="H760" s="151">
        <v>377.1</v>
      </c>
      <c r="I760" s="160">
        <f t="shared" si="31"/>
        <v>100</v>
      </c>
      <c r="N760" s="31"/>
    </row>
    <row r="761" spans="1:14" ht="39" x14ac:dyDescent="0.35">
      <c r="A761" s="62">
        <v>752</v>
      </c>
      <c r="B761" s="77" t="s">
        <v>854</v>
      </c>
      <c r="C761" s="5">
        <v>908</v>
      </c>
      <c r="D761" s="79">
        <v>801</v>
      </c>
      <c r="E761" s="10" t="s">
        <v>853</v>
      </c>
      <c r="F761" s="4"/>
      <c r="G761" s="135">
        <f>G762</f>
        <v>280</v>
      </c>
      <c r="H761" s="150">
        <f>H762</f>
        <v>280</v>
      </c>
      <c r="I761" s="159">
        <f t="shared" si="31"/>
        <v>100</v>
      </c>
      <c r="N761" s="31"/>
    </row>
    <row r="762" spans="1:14" ht="15.5" x14ac:dyDescent="0.35">
      <c r="A762" s="62">
        <v>753</v>
      </c>
      <c r="B762" s="83" t="s">
        <v>86</v>
      </c>
      <c r="C762" s="7">
        <v>908</v>
      </c>
      <c r="D762" s="80">
        <v>801</v>
      </c>
      <c r="E762" s="12" t="s">
        <v>853</v>
      </c>
      <c r="F762" s="4" t="s">
        <v>85</v>
      </c>
      <c r="G762" s="136">
        <v>280</v>
      </c>
      <c r="H762" s="151">
        <v>280</v>
      </c>
      <c r="I762" s="160">
        <f t="shared" si="31"/>
        <v>100</v>
      </c>
      <c r="N762" s="31"/>
    </row>
    <row r="763" spans="1:14" ht="15.5" x14ac:dyDescent="0.35">
      <c r="A763" s="62">
        <v>754</v>
      </c>
      <c r="B763" s="77" t="s">
        <v>679</v>
      </c>
      <c r="C763" s="5">
        <v>908</v>
      </c>
      <c r="D763" s="79">
        <v>801</v>
      </c>
      <c r="E763" s="2" t="s">
        <v>678</v>
      </c>
      <c r="F763" s="4"/>
      <c r="G763" s="135">
        <f>G764</f>
        <v>199</v>
      </c>
      <c r="H763" s="150">
        <f>H764</f>
        <v>199</v>
      </c>
      <c r="I763" s="159">
        <f t="shared" si="31"/>
        <v>100</v>
      </c>
      <c r="N763" s="31"/>
    </row>
    <row r="764" spans="1:14" ht="15.5" x14ac:dyDescent="0.35">
      <c r="A764" s="62">
        <v>755</v>
      </c>
      <c r="B764" s="83" t="s">
        <v>91</v>
      </c>
      <c r="C764" s="7">
        <v>908</v>
      </c>
      <c r="D764" s="80">
        <v>801</v>
      </c>
      <c r="E764" s="4" t="s">
        <v>678</v>
      </c>
      <c r="F764" s="4" t="s">
        <v>90</v>
      </c>
      <c r="G764" s="136">
        <v>199</v>
      </c>
      <c r="H764" s="151">
        <v>199</v>
      </c>
      <c r="I764" s="160">
        <f t="shared" si="31"/>
        <v>100</v>
      </c>
      <c r="N764" s="31"/>
    </row>
    <row r="765" spans="1:14" ht="15.5" x14ac:dyDescent="0.35">
      <c r="A765" s="62">
        <v>756</v>
      </c>
      <c r="B765" s="42" t="s">
        <v>89</v>
      </c>
      <c r="C765" s="5">
        <v>908</v>
      </c>
      <c r="D765" s="49" t="s">
        <v>87</v>
      </c>
      <c r="E765" s="41" t="s">
        <v>88</v>
      </c>
      <c r="F765" s="41" t="s">
        <v>88</v>
      </c>
      <c r="G765" s="135">
        <f>G767+G771</f>
        <v>33863.200000000004</v>
      </c>
      <c r="H765" s="150">
        <f>H767+H771</f>
        <v>33282.758780000004</v>
      </c>
      <c r="I765" s="159">
        <f t="shared" si="31"/>
        <v>98.285923303172765</v>
      </c>
      <c r="N765" s="31"/>
    </row>
    <row r="766" spans="1:14" ht="26" x14ac:dyDescent="0.35">
      <c r="A766" s="62">
        <v>757</v>
      </c>
      <c r="B766" s="27" t="s">
        <v>596</v>
      </c>
      <c r="C766" s="5">
        <v>908</v>
      </c>
      <c r="D766" s="49" t="s">
        <v>87</v>
      </c>
      <c r="E766" s="2" t="s">
        <v>209</v>
      </c>
      <c r="F766" s="41"/>
      <c r="G766" s="135">
        <f>G767</f>
        <v>33373.4</v>
      </c>
      <c r="H766" s="150">
        <f>H767</f>
        <v>32792.958780000001</v>
      </c>
      <c r="I766" s="159">
        <f t="shared" si="31"/>
        <v>98.260766898188379</v>
      </c>
      <c r="N766" s="31"/>
    </row>
    <row r="767" spans="1:14" ht="39" x14ac:dyDescent="0.35">
      <c r="A767" s="62">
        <v>758</v>
      </c>
      <c r="B767" s="27" t="s">
        <v>630</v>
      </c>
      <c r="C767" s="5">
        <v>908</v>
      </c>
      <c r="D767" s="1">
        <v>804</v>
      </c>
      <c r="E767" s="2" t="s">
        <v>214</v>
      </c>
      <c r="F767" s="2"/>
      <c r="G767" s="135">
        <f>G768</f>
        <v>33373.4</v>
      </c>
      <c r="H767" s="150">
        <f>H768</f>
        <v>32792.958780000001</v>
      </c>
      <c r="I767" s="159">
        <f t="shared" si="31"/>
        <v>98.260766898188379</v>
      </c>
      <c r="N767" s="31"/>
    </row>
    <row r="768" spans="1:14" ht="26" x14ac:dyDescent="0.35">
      <c r="A768" s="62">
        <v>759</v>
      </c>
      <c r="B768" s="5" t="s">
        <v>155</v>
      </c>
      <c r="C768" s="5">
        <v>908</v>
      </c>
      <c r="D768" s="1">
        <v>804</v>
      </c>
      <c r="E768" s="2" t="s">
        <v>649</v>
      </c>
      <c r="F768" s="2"/>
      <c r="G768" s="135">
        <f>G769+G770</f>
        <v>33373.4</v>
      </c>
      <c r="H768" s="150">
        <f>H769+H770</f>
        <v>32792.958780000001</v>
      </c>
      <c r="I768" s="159">
        <f t="shared" si="31"/>
        <v>98.260766898188379</v>
      </c>
      <c r="N768" s="31"/>
    </row>
    <row r="769" spans="1:14" ht="15.5" x14ac:dyDescent="0.35">
      <c r="A769" s="62">
        <v>760</v>
      </c>
      <c r="B769" s="7" t="s">
        <v>45</v>
      </c>
      <c r="C769" s="7">
        <v>908</v>
      </c>
      <c r="D769" s="3">
        <v>804</v>
      </c>
      <c r="E769" s="4" t="s">
        <v>649</v>
      </c>
      <c r="F769" s="4" t="s">
        <v>44</v>
      </c>
      <c r="G769" s="136">
        <v>31326.5</v>
      </c>
      <c r="H769" s="151">
        <v>30772.227149999999</v>
      </c>
      <c r="I769" s="160">
        <f t="shared" si="31"/>
        <v>98.230658228656239</v>
      </c>
      <c r="N769" s="31"/>
    </row>
    <row r="770" spans="1:14" ht="26" x14ac:dyDescent="0.35">
      <c r="A770" s="62">
        <v>761</v>
      </c>
      <c r="B770" s="7" t="s">
        <v>77</v>
      </c>
      <c r="C770" s="7">
        <v>908</v>
      </c>
      <c r="D770" s="3">
        <v>804</v>
      </c>
      <c r="E770" s="4" t="s">
        <v>649</v>
      </c>
      <c r="F770" s="4" t="s">
        <v>78</v>
      </c>
      <c r="G770" s="136">
        <f>1916.5+130.4</f>
        <v>2046.9</v>
      </c>
      <c r="H770" s="151">
        <v>2020.73163</v>
      </c>
      <c r="I770" s="160">
        <f t="shared" si="31"/>
        <v>98.721560896966139</v>
      </c>
      <c r="N770" s="31"/>
    </row>
    <row r="771" spans="1:14" ht="15.5" x14ac:dyDescent="0.35">
      <c r="A771" s="62">
        <v>762</v>
      </c>
      <c r="B771" s="77" t="s">
        <v>156</v>
      </c>
      <c r="C771" s="5">
        <v>908</v>
      </c>
      <c r="D771" s="50">
        <v>804</v>
      </c>
      <c r="E771" s="2" t="s">
        <v>189</v>
      </c>
      <c r="F771" s="2"/>
      <c r="G771" s="135">
        <f>G772+G774</f>
        <v>489.8</v>
      </c>
      <c r="H771" s="150">
        <f>H772+H774</f>
        <v>489.8</v>
      </c>
      <c r="I771" s="159">
        <f t="shared" si="31"/>
        <v>100</v>
      </c>
      <c r="N771" s="31"/>
    </row>
    <row r="772" spans="1:14" ht="26" x14ac:dyDescent="0.35">
      <c r="A772" s="62">
        <v>763</v>
      </c>
      <c r="B772" s="77" t="s">
        <v>856</v>
      </c>
      <c r="C772" s="5">
        <v>908</v>
      </c>
      <c r="D772" s="79">
        <v>804</v>
      </c>
      <c r="E772" s="74" t="s">
        <v>855</v>
      </c>
      <c r="F772" s="48"/>
      <c r="G772" s="135">
        <f>G773</f>
        <v>260</v>
      </c>
      <c r="H772" s="150">
        <f>H773</f>
        <v>260</v>
      </c>
      <c r="I772" s="159">
        <f t="shared" si="31"/>
        <v>100</v>
      </c>
      <c r="N772" s="31"/>
    </row>
    <row r="773" spans="1:14" ht="15.5" x14ac:dyDescent="0.35">
      <c r="A773" s="62">
        <v>764</v>
      </c>
      <c r="B773" s="83" t="s">
        <v>91</v>
      </c>
      <c r="C773" s="7">
        <v>908</v>
      </c>
      <c r="D773" s="80">
        <v>804</v>
      </c>
      <c r="E773" s="115" t="s">
        <v>855</v>
      </c>
      <c r="F773" s="48" t="s">
        <v>90</v>
      </c>
      <c r="G773" s="136">
        <f>261-1</f>
        <v>260</v>
      </c>
      <c r="H773" s="151">
        <v>260</v>
      </c>
      <c r="I773" s="160">
        <f t="shared" si="31"/>
        <v>100</v>
      </c>
      <c r="N773" s="31"/>
    </row>
    <row r="774" spans="1:14" ht="52" x14ac:dyDescent="0.35">
      <c r="A774" s="62">
        <v>765</v>
      </c>
      <c r="B774" s="84" t="s">
        <v>734</v>
      </c>
      <c r="C774" s="5">
        <v>908</v>
      </c>
      <c r="D774" s="50">
        <v>804</v>
      </c>
      <c r="E774" s="137" t="s">
        <v>729</v>
      </c>
      <c r="F774" s="2"/>
      <c r="G774" s="135">
        <f>G775</f>
        <v>229.8</v>
      </c>
      <c r="H774" s="150">
        <f>H775</f>
        <v>229.8</v>
      </c>
      <c r="I774" s="159">
        <f t="shared" si="31"/>
        <v>100</v>
      </c>
      <c r="N774" s="31"/>
    </row>
    <row r="775" spans="1:14" ht="15.5" x14ac:dyDescent="0.35">
      <c r="A775" s="62">
        <v>766</v>
      </c>
      <c r="B775" s="83" t="s">
        <v>45</v>
      </c>
      <c r="C775" s="7">
        <v>908</v>
      </c>
      <c r="D775" s="51">
        <v>804</v>
      </c>
      <c r="E775" s="138" t="s">
        <v>729</v>
      </c>
      <c r="F775" s="4" t="s">
        <v>44</v>
      </c>
      <c r="G775" s="139">
        <v>229.8</v>
      </c>
      <c r="H775" s="152">
        <v>229.8</v>
      </c>
      <c r="I775" s="160">
        <f t="shared" si="31"/>
        <v>100</v>
      </c>
      <c r="N775" s="31"/>
    </row>
    <row r="776" spans="1:14" ht="15.5" x14ac:dyDescent="0.35">
      <c r="A776" s="62">
        <v>767</v>
      </c>
      <c r="B776" s="23" t="s">
        <v>61</v>
      </c>
      <c r="C776" s="27">
        <v>912</v>
      </c>
      <c r="D776" s="1"/>
      <c r="E776" s="2"/>
      <c r="F776" s="2"/>
      <c r="G776" s="140">
        <f t="shared" ref="G776:H778" si="32">G777</f>
        <v>6220.2</v>
      </c>
      <c r="H776" s="153">
        <f t="shared" si="32"/>
        <v>6216.9903000000004</v>
      </c>
      <c r="I776" s="159">
        <f t="shared" si="31"/>
        <v>99.948398765313016</v>
      </c>
      <c r="N776" s="31"/>
    </row>
    <row r="777" spans="1:14" ht="15.5" x14ac:dyDescent="0.35">
      <c r="A777" s="62">
        <v>768</v>
      </c>
      <c r="B777" s="23" t="s">
        <v>4</v>
      </c>
      <c r="C777" s="27">
        <v>912</v>
      </c>
      <c r="D777" s="1">
        <v>100</v>
      </c>
      <c r="E777" s="2"/>
      <c r="F777" s="2"/>
      <c r="G777" s="135">
        <f t="shared" si="32"/>
        <v>6220.2</v>
      </c>
      <c r="H777" s="150">
        <f t="shared" si="32"/>
        <v>6216.9903000000004</v>
      </c>
      <c r="I777" s="159">
        <f t="shared" si="31"/>
        <v>99.948398765313016</v>
      </c>
      <c r="N777" s="31"/>
    </row>
    <row r="778" spans="1:14" ht="39" x14ac:dyDescent="0.35">
      <c r="A778" s="62">
        <v>769</v>
      </c>
      <c r="B778" s="5" t="s">
        <v>27</v>
      </c>
      <c r="C778" s="27">
        <v>912</v>
      </c>
      <c r="D778" s="1">
        <v>103</v>
      </c>
      <c r="E778" s="2"/>
      <c r="F778" s="2"/>
      <c r="G778" s="135">
        <f t="shared" si="32"/>
        <v>6220.2</v>
      </c>
      <c r="H778" s="150">
        <f t="shared" si="32"/>
        <v>6216.9903000000004</v>
      </c>
      <c r="I778" s="159">
        <f t="shared" si="31"/>
        <v>99.948398765313016</v>
      </c>
      <c r="N778" s="31"/>
    </row>
    <row r="779" spans="1:14" ht="15.5" x14ac:dyDescent="0.35">
      <c r="A779" s="62">
        <v>770</v>
      </c>
      <c r="B779" s="5" t="s">
        <v>156</v>
      </c>
      <c r="C779" s="27">
        <v>912</v>
      </c>
      <c r="D779" s="9">
        <v>103</v>
      </c>
      <c r="E779" s="2" t="s">
        <v>189</v>
      </c>
      <c r="F779" s="2"/>
      <c r="G779" s="135">
        <f>G782+G780+G785+G787</f>
        <v>6220.2</v>
      </c>
      <c r="H779" s="150">
        <f>H782+H780+H785+H787</f>
        <v>6216.9903000000004</v>
      </c>
      <c r="I779" s="159">
        <f t="shared" si="31"/>
        <v>99.948398765313016</v>
      </c>
      <c r="N779" s="31"/>
    </row>
    <row r="780" spans="1:14" ht="15.5" x14ac:dyDescent="0.35">
      <c r="A780" s="62">
        <v>771</v>
      </c>
      <c r="B780" s="5" t="s">
        <v>108</v>
      </c>
      <c r="C780" s="27">
        <v>912</v>
      </c>
      <c r="D780" s="9">
        <v>103</v>
      </c>
      <c r="E780" s="2" t="s">
        <v>248</v>
      </c>
      <c r="F780" s="2"/>
      <c r="G780" s="135">
        <f>G781</f>
        <v>390</v>
      </c>
      <c r="H780" s="150">
        <f>H781</f>
        <v>388.67430000000002</v>
      </c>
      <c r="I780" s="159">
        <f t="shared" si="31"/>
        <v>99.660076923076929</v>
      </c>
      <c r="N780" s="31"/>
    </row>
    <row r="781" spans="1:14" ht="26" x14ac:dyDescent="0.35">
      <c r="A781" s="62">
        <v>772</v>
      </c>
      <c r="B781" s="7" t="s">
        <v>81</v>
      </c>
      <c r="C781" s="40">
        <v>912</v>
      </c>
      <c r="D781" s="11">
        <v>103</v>
      </c>
      <c r="E781" s="4" t="s">
        <v>248</v>
      </c>
      <c r="F781" s="4" t="s">
        <v>50</v>
      </c>
      <c r="G781" s="136">
        <v>390</v>
      </c>
      <c r="H781" s="151">
        <v>388.67430000000002</v>
      </c>
      <c r="I781" s="160">
        <f t="shared" ref="I781:I821" si="33">H781/G781*100</f>
        <v>99.660076923076929</v>
      </c>
      <c r="N781" s="31"/>
    </row>
    <row r="782" spans="1:14" ht="26" x14ac:dyDescent="0.35">
      <c r="A782" s="62">
        <v>773</v>
      </c>
      <c r="B782" s="5" t="s">
        <v>109</v>
      </c>
      <c r="C782" s="27">
        <v>912</v>
      </c>
      <c r="D782" s="9">
        <v>103</v>
      </c>
      <c r="E782" s="137" t="s">
        <v>247</v>
      </c>
      <c r="F782" s="10"/>
      <c r="G782" s="135">
        <f>G783+G784</f>
        <v>3350.8</v>
      </c>
      <c r="H782" s="150">
        <f>H783+H784</f>
        <v>3348.9163200000003</v>
      </c>
      <c r="I782" s="159">
        <f t="shared" si="33"/>
        <v>99.943784170944255</v>
      </c>
      <c r="N782" s="31"/>
    </row>
    <row r="783" spans="1:14" ht="26" x14ac:dyDescent="0.35">
      <c r="A783" s="62">
        <v>774</v>
      </c>
      <c r="B783" s="7" t="s">
        <v>81</v>
      </c>
      <c r="C783" s="40">
        <v>912</v>
      </c>
      <c r="D783" s="11">
        <v>103</v>
      </c>
      <c r="E783" s="138" t="s">
        <v>247</v>
      </c>
      <c r="F783" s="4" t="s">
        <v>50</v>
      </c>
      <c r="G783" s="136">
        <v>2653.8</v>
      </c>
      <c r="H783" s="151">
        <v>2653.7194800000002</v>
      </c>
      <c r="I783" s="160">
        <f t="shared" si="33"/>
        <v>99.996965860275836</v>
      </c>
      <c r="N783" s="31"/>
    </row>
    <row r="784" spans="1:14" ht="26" x14ac:dyDescent="0.35">
      <c r="A784" s="62">
        <v>775</v>
      </c>
      <c r="B784" s="7" t="s">
        <v>77</v>
      </c>
      <c r="C784" s="40">
        <v>912</v>
      </c>
      <c r="D784" s="11">
        <v>103</v>
      </c>
      <c r="E784" s="138" t="s">
        <v>247</v>
      </c>
      <c r="F784" s="4">
        <v>240</v>
      </c>
      <c r="G784" s="136">
        <v>697</v>
      </c>
      <c r="H784" s="151">
        <v>695.19683999999995</v>
      </c>
      <c r="I784" s="160">
        <f t="shared" si="33"/>
        <v>99.741296987087509</v>
      </c>
      <c r="N784" s="31"/>
    </row>
    <row r="785" spans="1:14" ht="26" x14ac:dyDescent="0.35">
      <c r="A785" s="62">
        <v>776</v>
      </c>
      <c r="B785" s="5" t="s">
        <v>329</v>
      </c>
      <c r="C785" s="27">
        <v>912</v>
      </c>
      <c r="D785" s="9">
        <v>103</v>
      </c>
      <c r="E785" s="137" t="s">
        <v>330</v>
      </c>
      <c r="F785" s="2"/>
      <c r="G785" s="135">
        <f>G786</f>
        <v>2338.6</v>
      </c>
      <c r="H785" s="150">
        <f>H786</f>
        <v>2338.5996799999998</v>
      </c>
      <c r="I785" s="159">
        <f t="shared" si="33"/>
        <v>99.999986316599674</v>
      </c>
      <c r="N785" s="31"/>
    </row>
    <row r="786" spans="1:14" ht="26" x14ac:dyDescent="0.35">
      <c r="A786" s="62">
        <v>777</v>
      </c>
      <c r="B786" s="7" t="s">
        <v>81</v>
      </c>
      <c r="C786" s="40">
        <v>912</v>
      </c>
      <c r="D786" s="11">
        <v>103</v>
      </c>
      <c r="E786" s="138" t="s">
        <v>330</v>
      </c>
      <c r="F786" s="4" t="s">
        <v>50</v>
      </c>
      <c r="G786" s="136">
        <f>2150.6+188</f>
        <v>2338.6</v>
      </c>
      <c r="H786" s="151">
        <v>2338.5996799999998</v>
      </c>
      <c r="I786" s="160">
        <f t="shared" si="33"/>
        <v>99.999986316599674</v>
      </c>
      <c r="N786" s="31"/>
    </row>
    <row r="787" spans="1:14" ht="52" x14ac:dyDescent="0.35">
      <c r="A787" s="62">
        <v>778</v>
      </c>
      <c r="B787" s="84" t="s">
        <v>734</v>
      </c>
      <c r="C787" s="27">
        <v>912</v>
      </c>
      <c r="D787" s="79">
        <v>103</v>
      </c>
      <c r="E787" s="137" t="s">
        <v>729</v>
      </c>
      <c r="F787" s="2"/>
      <c r="G787" s="135">
        <f>G788</f>
        <v>140.80000000000001</v>
      </c>
      <c r="H787" s="150">
        <f>H788</f>
        <v>140.80000000000001</v>
      </c>
      <c r="I787" s="159">
        <f t="shared" si="33"/>
        <v>100</v>
      </c>
      <c r="N787" s="31"/>
    </row>
    <row r="788" spans="1:14" ht="26" x14ac:dyDescent="0.35">
      <c r="A788" s="62">
        <v>779</v>
      </c>
      <c r="B788" s="83" t="s">
        <v>81</v>
      </c>
      <c r="C788" s="40">
        <v>912</v>
      </c>
      <c r="D788" s="80">
        <v>103</v>
      </c>
      <c r="E788" s="138" t="s">
        <v>729</v>
      </c>
      <c r="F788" s="4" t="s">
        <v>50</v>
      </c>
      <c r="G788" s="139">
        <v>140.80000000000001</v>
      </c>
      <c r="H788" s="152">
        <v>140.80000000000001</v>
      </c>
      <c r="I788" s="160">
        <f t="shared" si="33"/>
        <v>100</v>
      </c>
      <c r="N788" s="31"/>
    </row>
    <row r="789" spans="1:14" ht="30" x14ac:dyDescent="0.35">
      <c r="A789" s="62">
        <v>780</v>
      </c>
      <c r="B789" s="23" t="s">
        <v>62</v>
      </c>
      <c r="C789" s="27">
        <v>913</v>
      </c>
      <c r="D789" s="11"/>
      <c r="E789" s="26"/>
      <c r="F789" s="12"/>
      <c r="G789" s="140">
        <f t="shared" ref="G789:H791" si="34">G790</f>
        <v>5394.4</v>
      </c>
      <c r="H789" s="153">
        <f t="shared" si="34"/>
        <v>5387.7596899999999</v>
      </c>
      <c r="I789" s="159">
        <f t="shared" si="33"/>
        <v>99.876903640812699</v>
      </c>
      <c r="N789" s="31"/>
    </row>
    <row r="790" spans="1:14" ht="15.5" x14ac:dyDescent="0.35">
      <c r="A790" s="62">
        <v>781</v>
      </c>
      <c r="B790" s="23" t="s">
        <v>4</v>
      </c>
      <c r="C790" s="27">
        <v>913</v>
      </c>
      <c r="D790" s="1">
        <v>100</v>
      </c>
      <c r="E790" s="26"/>
      <c r="F790" s="12"/>
      <c r="G790" s="140">
        <f t="shared" si="34"/>
        <v>5394.4</v>
      </c>
      <c r="H790" s="153">
        <f t="shared" si="34"/>
        <v>5387.7596899999999</v>
      </c>
      <c r="I790" s="159">
        <f t="shared" si="33"/>
        <v>99.876903640812699</v>
      </c>
      <c r="N790" s="31"/>
    </row>
    <row r="791" spans="1:14" ht="39" x14ac:dyDescent="0.35">
      <c r="A791" s="62">
        <v>782</v>
      </c>
      <c r="B791" s="5" t="s">
        <v>416</v>
      </c>
      <c r="C791" s="27">
        <v>913</v>
      </c>
      <c r="D791" s="1">
        <v>106</v>
      </c>
      <c r="E791" s="26"/>
      <c r="F791" s="12"/>
      <c r="G791" s="140">
        <f t="shared" si="34"/>
        <v>5394.4</v>
      </c>
      <c r="H791" s="153">
        <f t="shared" si="34"/>
        <v>5387.7596899999999</v>
      </c>
      <c r="I791" s="159">
        <f t="shared" si="33"/>
        <v>99.876903640812699</v>
      </c>
      <c r="N791" s="31"/>
    </row>
    <row r="792" spans="1:14" ht="15.5" x14ac:dyDescent="0.35">
      <c r="A792" s="62">
        <v>783</v>
      </c>
      <c r="B792" s="5" t="s">
        <v>156</v>
      </c>
      <c r="C792" s="27">
        <v>913</v>
      </c>
      <c r="D792" s="1">
        <v>106</v>
      </c>
      <c r="E792" s="2" t="s">
        <v>189</v>
      </c>
      <c r="F792" s="2"/>
      <c r="G792" s="135">
        <f>G793+G795+G798</f>
        <v>5394.4</v>
      </c>
      <c r="H792" s="150">
        <f>H793+H795+H798</f>
        <v>5387.7596899999999</v>
      </c>
      <c r="I792" s="159">
        <f t="shared" si="33"/>
        <v>99.876903640812699</v>
      </c>
      <c r="N792" s="31"/>
    </row>
    <row r="793" spans="1:14" ht="26" x14ac:dyDescent="0.35">
      <c r="A793" s="62">
        <v>784</v>
      </c>
      <c r="B793" s="5" t="s">
        <v>28</v>
      </c>
      <c r="C793" s="27">
        <v>913</v>
      </c>
      <c r="D793" s="1">
        <v>106</v>
      </c>
      <c r="E793" s="2" t="s">
        <v>255</v>
      </c>
      <c r="F793" s="2"/>
      <c r="G793" s="135">
        <f>G794</f>
        <v>1686.3</v>
      </c>
      <c r="H793" s="150">
        <f>H794</f>
        <v>1682.2059200000001</v>
      </c>
      <c r="I793" s="159">
        <f t="shared" si="33"/>
        <v>99.75721520488645</v>
      </c>
      <c r="N793" s="31"/>
    </row>
    <row r="794" spans="1:14" ht="26" x14ac:dyDescent="0.35">
      <c r="A794" s="62">
        <v>785</v>
      </c>
      <c r="B794" s="7" t="s">
        <v>81</v>
      </c>
      <c r="C794" s="40">
        <v>913</v>
      </c>
      <c r="D794" s="3">
        <v>106</v>
      </c>
      <c r="E794" s="4" t="s">
        <v>255</v>
      </c>
      <c r="F794" s="4" t="s">
        <v>50</v>
      </c>
      <c r="G794" s="136">
        <f>1453.3+233</f>
        <v>1686.3</v>
      </c>
      <c r="H794" s="151">
        <v>1682.2059200000001</v>
      </c>
      <c r="I794" s="160">
        <f t="shared" si="33"/>
        <v>99.75721520488645</v>
      </c>
      <c r="N794" s="31"/>
    </row>
    <row r="795" spans="1:14" ht="26" x14ac:dyDescent="0.35">
      <c r="A795" s="62">
        <v>786</v>
      </c>
      <c r="B795" s="5" t="s">
        <v>109</v>
      </c>
      <c r="C795" s="27">
        <v>913</v>
      </c>
      <c r="D795" s="9">
        <v>106</v>
      </c>
      <c r="E795" s="137" t="s">
        <v>254</v>
      </c>
      <c r="F795" s="10"/>
      <c r="G795" s="135">
        <f>G796+G797</f>
        <v>3575.1</v>
      </c>
      <c r="H795" s="150">
        <f>H796+H797</f>
        <v>3572.55377</v>
      </c>
      <c r="I795" s="159">
        <f t="shared" si="33"/>
        <v>99.928778775418863</v>
      </c>
      <c r="N795" s="31"/>
    </row>
    <row r="796" spans="1:14" ht="26" x14ac:dyDescent="0.35">
      <c r="A796" s="62">
        <v>787</v>
      </c>
      <c r="B796" s="7" t="s">
        <v>81</v>
      </c>
      <c r="C796" s="40">
        <v>913</v>
      </c>
      <c r="D796" s="11">
        <v>106</v>
      </c>
      <c r="E796" s="138" t="s">
        <v>254</v>
      </c>
      <c r="F796" s="4" t="s">
        <v>50</v>
      </c>
      <c r="G796" s="136">
        <v>3120.6</v>
      </c>
      <c r="H796" s="151">
        <v>3118.77585</v>
      </c>
      <c r="I796" s="160">
        <f t="shared" si="33"/>
        <v>99.941544895212459</v>
      </c>
      <c r="N796" s="31"/>
    </row>
    <row r="797" spans="1:14" ht="26" x14ac:dyDescent="0.35">
      <c r="A797" s="62">
        <v>788</v>
      </c>
      <c r="B797" s="7" t="s">
        <v>77</v>
      </c>
      <c r="C797" s="40">
        <v>913</v>
      </c>
      <c r="D797" s="11">
        <v>106</v>
      </c>
      <c r="E797" s="138" t="s">
        <v>254</v>
      </c>
      <c r="F797" s="4">
        <v>240</v>
      </c>
      <c r="G797" s="136">
        <v>454.5</v>
      </c>
      <c r="H797" s="151">
        <v>453.77791999999999</v>
      </c>
      <c r="I797" s="160">
        <f t="shared" si="33"/>
        <v>99.841126512651272</v>
      </c>
      <c r="N797" s="31"/>
    </row>
    <row r="798" spans="1:14" ht="52" x14ac:dyDescent="0.35">
      <c r="A798" s="62">
        <v>789</v>
      </c>
      <c r="B798" s="84" t="s">
        <v>734</v>
      </c>
      <c r="C798" s="27">
        <v>913</v>
      </c>
      <c r="D798" s="79">
        <v>106</v>
      </c>
      <c r="E798" s="137" t="s">
        <v>729</v>
      </c>
      <c r="F798" s="2"/>
      <c r="G798" s="135">
        <f>G799</f>
        <v>133</v>
      </c>
      <c r="H798" s="150">
        <f>H799</f>
        <v>133</v>
      </c>
      <c r="I798" s="159">
        <f t="shared" si="33"/>
        <v>100</v>
      </c>
      <c r="N798" s="31"/>
    </row>
    <row r="799" spans="1:14" ht="26" x14ac:dyDescent="0.35">
      <c r="A799" s="62">
        <v>790</v>
      </c>
      <c r="B799" s="83" t="s">
        <v>81</v>
      </c>
      <c r="C799" s="40">
        <v>913</v>
      </c>
      <c r="D799" s="80">
        <v>106</v>
      </c>
      <c r="E799" s="138" t="s">
        <v>729</v>
      </c>
      <c r="F799" s="4" t="s">
        <v>50</v>
      </c>
      <c r="G799" s="139">
        <v>133</v>
      </c>
      <c r="H799" s="152">
        <v>133</v>
      </c>
      <c r="I799" s="160">
        <f t="shared" si="33"/>
        <v>100</v>
      </c>
      <c r="N799" s="31"/>
    </row>
    <row r="800" spans="1:14" ht="30" x14ac:dyDescent="0.35">
      <c r="A800" s="62">
        <v>791</v>
      </c>
      <c r="B800" s="23" t="s">
        <v>882</v>
      </c>
      <c r="C800" s="27">
        <v>918</v>
      </c>
      <c r="D800" s="3"/>
      <c r="E800" s="4"/>
      <c r="F800" s="4"/>
      <c r="G800" s="135">
        <f t="shared" ref="G800:H804" si="35">G801</f>
        <v>1189</v>
      </c>
      <c r="H800" s="150">
        <f t="shared" si="35"/>
        <v>1189</v>
      </c>
      <c r="I800" s="159">
        <f t="shared" si="33"/>
        <v>100</v>
      </c>
      <c r="N800" s="31"/>
    </row>
    <row r="801" spans="1:14" ht="15.5" x14ac:dyDescent="0.35">
      <c r="A801" s="62">
        <v>792</v>
      </c>
      <c r="B801" s="23" t="s">
        <v>4</v>
      </c>
      <c r="C801" s="27">
        <v>918</v>
      </c>
      <c r="D801" s="1">
        <v>100</v>
      </c>
      <c r="E801" s="4"/>
      <c r="F801" s="4"/>
      <c r="G801" s="135">
        <f t="shared" si="35"/>
        <v>1189</v>
      </c>
      <c r="H801" s="150">
        <f t="shared" si="35"/>
        <v>1189</v>
      </c>
      <c r="I801" s="159">
        <f t="shared" si="33"/>
        <v>100</v>
      </c>
      <c r="N801" s="31"/>
    </row>
    <row r="802" spans="1:14" ht="15.5" x14ac:dyDescent="0.35">
      <c r="A802" s="62">
        <v>793</v>
      </c>
      <c r="B802" s="39" t="s">
        <v>499</v>
      </c>
      <c r="C802" s="27">
        <v>918</v>
      </c>
      <c r="D802" s="1">
        <v>107</v>
      </c>
      <c r="E802" s="2"/>
      <c r="F802" s="2"/>
      <c r="G802" s="135">
        <f t="shared" si="35"/>
        <v>1189</v>
      </c>
      <c r="H802" s="150">
        <f t="shared" si="35"/>
        <v>1189</v>
      </c>
      <c r="I802" s="159">
        <f t="shared" si="33"/>
        <v>100</v>
      </c>
      <c r="N802" s="31"/>
    </row>
    <row r="803" spans="1:14" ht="15.5" x14ac:dyDescent="0.35">
      <c r="A803" s="62">
        <v>794</v>
      </c>
      <c r="B803" s="39" t="s">
        <v>156</v>
      </c>
      <c r="C803" s="27">
        <v>918</v>
      </c>
      <c r="D803" s="1">
        <v>107</v>
      </c>
      <c r="E803" s="10" t="s">
        <v>189</v>
      </c>
      <c r="F803" s="2"/>
      <c r="G803" s="135">
        <f t="shared" si="35"/>
        <v>1189</v>
      </c>
      <c r="H803" s="150">
        <f t="shared" si="35"/>
        <v>1189</v>
      </c>
      <c r="I803" s="159">
        <f t="shared" si="33"/>
        <v>100</v>
      </c>
      <c r="N803" s="31"/>
    </row>
    <row r="804" spans="1:14" ht="26" x14ac:dyDescent="0.35">
      <c r="A804" s="62">
        <v>795</v>
      </c>
      <c r="B804" s="5" t="s">
        <v>501</v>
      </c>
      <c r="C804" s="27">
        <v>918</v>
      </c>
      <c r="D804" s="1">
        <v>107</v>
      </c>
      <c r="E804" s="2" t="s">
        <v>500</v>
      </c>
      <c r="F804" s="2"/>
      <c r="G804" s="135">
        <f t="shared" si="35"/>
        <v>1189</v>
      </c>
      <c r="H804" s="150">
        <f t="shared" si="35"/>
        <v>1189</v>
      </c>
      <c r="I804" s="159">
        <f t="shared" si="33"/>
        <v>100</v>
      </c>
      <c r="N804" s="31"/>
    </row>
    <row r="805" spans="1:14" ht="15.5" x14ac:dyDescent="0.35">
      <c r="A805" s="62">
        <v>796</v>
      </c>
      <c r="B805" s="7" t="s">
        <v>503</v>
      </c>
      <c r="C805" s="40">
        <v>918</v>
      </c>
      <c r="D805" s="3">
        <v>107</v>
      </c>
      <c r="E805" s="4" t="s">
        <v>500</v>
      </c>
      <c r="F805" s="4" t="s">
        <v>502</v>
      </c>
      <c r="G805" s="136">
        <f>1489-300</f>
        <v>1189</v>
      </c>
      <c r="H805" s="151">
        <v>1189</v>
      </c>
      <c r="I805" s="160">
        <f t="shared" si="33"/>
        <v>100</v>
      </c>
      <c r="N805" s="31"/>
    </row>
    <row r="806" spans="1:14" ht="30" x14ac:dyDescent="0.35">
      <c r="A806" s="62">
        <v>797</v>
      </c>
      <c r="B806" s="23" t="s">
        <v>63</v>
      </c>
      <c r="C806" s="27">
        <v>919</v>
      </c>
      <c r="D806" s="1"/>
      <c r="E806" s="2"/>
      <c r="F806" s="2"/>
      <c r="G806" s="140">
        <f>G807+G817</f>
        <v>17816.7</v>
      </c>
      <c r="H806" s="153">
        <f>H807+H817</f>
        <v>17054.565259999999</v>
      </c>
      <c r="I806" s="159">
        <f t="shared" si="33"/>
        <v>95.722357451155375</v>
      </c>
      <c r="N806" s="31"/>
    </row>
    <row r="807" spans="1:14" ht="15.5" x14ac:dyDescent="0.35">
      <c r="A807" s="62">
        <v>798</v>
      </c>
      <c r="B807" s="23" t="s">
        <v>4</v>
      </c>
      <c r="C807" s="27">
        <v>919</v>
      </c>
      <c r="D807" s="1">
        <v>100</v>
      </c>
      <c r="E807" s="2"/>
      <c r="F807" s="2"/>
      <c r="G807" s="140">
        <f>G808</f>
        <v>17216.7</v>
      </c>
      <c r="H807" s="153">
        <f>H808</f>
        <v>17054.565259999999</v>
      </c>
      <c r="I807" s="159">
        <f t="shared" si="33"/>
        <v>99.058270516417195</v>
      </c>
      <c r="N807" s="31"/>
    </row>
    <row r="808" spans="1:14" ht="39" x14ac:dyDescent="0.35">
      <c r="A808" s="62">
        <v>799</v>
      </c>
      <c r="B808" s="5" t="s">
        <v>31</v>
      </c>
      <c r="C808" s="27">
        <v>919</v>
      </c>
      <c r="D808" s="1">
        <v>106</v>
      </c>
      <c r="E808" s="2"/>
      <c r="F808" s="2"/>
      <c r="G808" s="135">
        <f>G809+G814</f>
        <v>17216.7</v>
      </c>
      <c r="H808" s="150">
        <f>H809+H814</f>
        <v>17054.565259999999</v>
      </c>
      <c r="I808" s="159">
        <f t="shared" si="33"/>
        <v>99.058270516417195</v>
      </c>
      <c r="N808" s="31"/>
    </row>
    <row r="809" spans="1:14" ht="26" x14ac:dyDescent="0.35">
      <c r="A809" s="62">
        <v>800</v>
      </c>
      <c r="B809" s="27" t="s">
        <v>741</v>
      </c>
      <c r="C809" s="27">
        <v>919</v>
      </c>
      <c r="D809" s="1">
        <v>106</v>
      </c>
      <c r="E809" s="2" t="s">
        <v>252</v>
      </c>
      <c r="F809" s="2"/>
      <c r="G809" s="135">
        <f>G810</f>
        <v>16787.600000000002</v>
      </c>
      <c r="H809" s="150">
        <f>H810</f>
        <v>16625.465260000001</v>
      </c>
      <c r="I809" s="159">
        <f t="shared" si="33"/>
        <v>99.034199409087648</v>
      </c>
      <c r="N809" s="31"/>
    </row>
    <row r="810" spans="1:14" ht="26" x14ac:dyDescent="0.35">
      <c r="A810" s="62">
        <v>801</v>
      </c>
      <c r="B810" s="5" t="s">
        <v>109</v>
      </c>
      <c r="C810" s="27">
        <v>919</v>
      </c>
      <c r="D810" s="1">
        <v>106</v>
      </c>
      <c r="E810" s="2" t="s">
        <v>253</v>
      </c>
      <c r="F810" s="2"/>
      <c r="G810" s="135">
        <f>G811+G812+G813</f>
        <v>16787.600000000002</v>
      </c>
      <c r="H810" s="150">
        <f>H811+H812+H813</f>
        <v>16625.465260000001</v>
      </c>
      <c r="I810" s="159">
        <f t="shared" si="33"/>
        <v>99.034199409087648</v>
      </c>
      <c r="N810" s="31"/>
    </row>
    <row r="811" spans="1:14" ht="26" x14ac:dyDescent="0.35">
      <c r="A811" s="62">
        <v>802</v>
      </c>
      <c r="B811" s="7" t="s">
        <v>81</v>
      </c>
      <c r="C811" s="40">
        <v>919</v>
      </c>
      <c r="D811" s="3">
        <v>106</v>
      </c>
      <c r="E811" s="138" t="s">
        <v>253</v>
      </c>
      <c r="F811" s="4" t="s">
        <v>50</v>
      </c>
      <c r="G811" s="136">
        <v>14803.7</v>
      </c>
      <c r="H811" s="151">
        <v>14643.286169999999</v>
      </c>
      <c r="I811" s="160">
        <f t="shared" si="33"/>
        <v>98.916393671852305</v>
      </c>
      <c r="N811" s="31"/>
    </row>
    <row r="812" spans="1:14" ht="26" x14ac:dyDescent="0.35">
      <c r="A812" s="62">
        <v>803</v>
      </c>
      <c r="B812" s="7" t="s">
        <v>77</v>
      </c>
      <c r="C812" s="40">
        <v>919</v>
      </c>
      <c r="D812" s="3">
        <v>106</v>
      </c>
      <c r="E812" s="138" t="s">
        <v>253</v>
      </c>
      <c r="F812" s="4">
        <v>240</v>
      </c>
      <c r="G812" s="136">
        <v>1968.9</v>
      </c>
      <c r="H812" s="151">
        <v>1967.1790900000001</v>
      </c>
      <c r="I812" s="160">
        <f t="shared" si="33"/>
        <v>99.912595357813998</v>
      </c>
      <c r="N812" s="31"/>
    </row>
    <row r="813" spans="1:14" ht="15.5" x14ac:dyDescent="0.35">
      <c r="A813" s="62">
        <v>804</v>
      </c>
      <c r="B813" s="83" t="s">
        <v>80</v>
      </c>
      <c r="C813" s="40">
        <v>919</v>
      </c>
      <c r="D813" s="51">
        <v>106</v>
      </c>
      <c r="E813" s="138" t="s">
        <v>253</v>
      </c>
      <c r="F813" s="4" t="s">
        <v>79</v>
      </c>
      <c r="G813" s="136">
        <v>15</v>
      </c>
      <c r="H813" s="151">
        <v>15</v>
      </c>
      <c r="I813" s="160">
        <f t="shared" si="33"/>
        <v>100</v>
      </c>
      <c r="N813" s="31"/>
    </row>
    <row r="814" spans="1:14" ht="26" x14ac:dyDescent="0.35">
      <c r="A814" s="62">
        <v>805</v>
      </c>
      <c r="B814" s="77" t="s">
        <v>106</v>
      </c>
      <c r="C814" s="27">
        <v>919</v>
      </c>
      <c r="D814" s="9">
        <v>106</v>
      </c>
      <c r="E814" s="137" t="s">
        <v>189</v>
      </c>
      <c r="F814" s="4"/>
      <c r="G814" s="135">
        <f>G815</f>
        <v>429.1</v>
      </c>
      <c r="H814" s="150">
        <f>H815</f>
        <v>429.1</v>
      </c>
      <c r="I814" s="159">
        <f t="shared" si="33"/>
        <v>100</v>
      </c>
      <c r="N814" s="31"/>
    </row>
    <row r="815" spans="1:14" ht="52" x14ac:dyDescent="0.35">
      <c r="A815" s="62">
        <v>806</v>
      </c>
      <c r="B815" s="84" t="s">
        <v>734</v>
      </c>
      <c r="C815" s="27">
        <v>919</v>
      </c>
      <c r="D815" s="79">
        <v>106</v>
      </c>
      <c r="E815" s="137" t="s">
        <v>729</v>
      </c>
      <c r="F815" s="2"/>
      <c r="G815" s="135">
        <f>G816</f>
        <v>429.1</v>
      </c>
      <c r="H815" s="150">
        <f>H816</f>
        <v>429.1</v>
      </c>
      <c r="I815" s="159">
        <f t="shared" si="33"/>
        <v>100</v>
      </c>
      <c r="N815" s="31"/>
    </row>
    <row r="816" spans="1:14" ht="26" x14ac:dyDescent="0.35">
      <c r="A816" s="62">
        <v>807</v>
      </c>
      <c r="B816" s="7" t="s">
        <v>81</v>
      </c>
      <c r="C816" s="40">
        <v>919</v>
      </c>
      <c r="D816" s="80">
        <v>106</v>
      </c>
      <c r="E816" s="138" t="s">
        <v>729</v>
      </c>
      <c r="F816" s="4" t="s">
        <v>50</v>
      </c>
      <c r="G816" s="139">
        <v>429.1</v>
      </c>
      <c r="H816" s="152">
        <v>429.1</v>
      </c>
      <c r="I816" s="160">
        <f t="shared" si="33"/>
        <v>100</v>
      </c>
      <c r="N816" s="31"/>
    </row>
    <row r="817" spans="1:14" ht="15.5" x14ac:dyDescent="0.35">
      <c r="A817" s="62">
        <v>808</v>
      </c>
      <c r="B817" s="82" t="s">
        <v>11</v>
      </c>
      <c r="C817" s="27">
        <v>919</v>
      </c>
      <c r="D817" s="50">
        <v>400</v>
      </c>
      <c r="E817" s="4"/>
      <c r="F817" s="4"/>
      <c r="G817" s="135">
        <f>G819</f>
        <v>600</v>
      </c>
      <c r="H817" s="150">
        <f>H819</f>
        <v>0</v>
      </c>
      <c r="I817" s="159">
        <f t="shared" si="33"/>
        <v>0</v>
      </c>
      <c r="N817" s="31"/>
    </row>
    <row r="818" spans="1:14" ht="26" x14ac:dyDescent="0.35">
      <c r="A818" s="62">
        <v>809</v>
      </c>
      <c r="B818" s="77" t="s">
        <v>106</v>
      </c>
      <c r="C818" s="27">
        <v>919</v>
      </c>
      <c r="D818" s="9">
        <v>412</v>
      </c>
      <c r="E818" s="137" t="s">
        <v>189</v>
      </c>
      <c r="F818" s="4"/>
      <c r="G818" s="135">
        <f>G819</f>
        <v>600</v>
      </c>
      <c r="H818" s="150">
        <f>H819</f>
        <v>0</v>
      </c>
      <c r="I818" s="159">
        <f t="shared" si="33"/>
        <v>0</v>
      </c>
      <c r="N818" s="31"/>
    </row>
    <row r="819" spans="1:14" ht="26" x14ac:dyDescent="0.35">
      <c r="A819" s="62">
        <v>810</v>
      </c>
      <c r="B819" s="77" t="s">
        <v>773</v>
      </c>
      <c r="C819" s="27">
        <v>919</v>
      </c>
      <c r="D819" s="79">
        <v>412</v>
      </c>
      <c r="E819" s="10" t="s">
        <v>772</v>
      </c>
      <c r="F819" s="4"/>
      <c r="G819" s="135">
        <f>G820</f>
        <v>600</v>
      </c>
      <c r="H819" s="150">
        <f>H820</f>
        <v>0</v>
      </c>
      <c r="I819" s="159">
        <f t="shared" si="33"/>
        <v>0</v>
      </c>
      <c r="N819" s="31"/>
    </row>
    <row r="820" spans="1:14" ht="15.5" x14ac:dyDescent="0.35">
      <c r="A820" s="62">
        <v>811</v>
      </c>
      <c r="B820" s="83" t="s">
        <v>52</v>
      </c>
      <c r="C820" s="40">
        <v>919</v>
      </c>
      <c r="D820" s="80">
        <v>412</v>
      </c>
      <c r="E820" s="12" t="s">
        <v>772</v>
      </c>
      <c r="F820" s="4" t="s">
        <v>51</v>
      </c>
      <c r="G820" s="136">
        <v>600</v>
      </c>
      <c r="H820" s="151">
        <v>0</v>
      </c>
      <c r="I820" s="160">
        <f t="shared" si="33"/>
        <v>0</v>
      </c>
      <c r="N820" s="31"/>
    </row>
    <row r="821" spans="1:14" ht="15.5" x14ac:dyDescent="0.35">
      <c r="A821" s="62">
        <v>812</v>
      </c>
      <c r="B821" s="5" t="s">
        <v>32</v>
      </c>
      <c r="C821" s="5"/>
      <c r="D821" s="3"/>
      <c r="E821" s="4"/>
      <c r="F821" s="4"/>
      <c r="G821" s="135">
        <f>G10+G422+G468+G776+G789+G806+G705+G800</f>
        <v>2627821.7999999998</v>
      </c>
      <c r="H821" s="150">
        <f>H10+H422+H468+H776+H789+H806+H705+H800</f>
        <v>2542091.8200300001</v>
      </c>
      <c r="I821" s="159">
        <f t="shared" si="33"/>
        <v>96.737602984722955</v>
      </c>
      <c r="N821" s="31"/>
    </row>
  </sheetData>
  <autoFilter ref="A9:H821" xr:uid="{00000000-0009-0000-0000-000001000000}"/>
  <mergeCells count="5">
    <mergeCell ref="H1:I1"/>
    <mergeCell ref="H2:I2"/>
    <mergeCell ref="G3:I3"/>
    <mergeCell ref="H4:I4"/>
    <mergeCell ref="B6:I6"/>
  </mergeCells>
  <phoneticPr fontId="19" type="noConversion"/>
  <pageMargins left="0.78740157480314965" right="0.39370078740157483" top="0.39370078740157483" bottom="0.39370078740157483" header="0.19685039370078741" footer="0.11811023622047245"/>
  <pageSetup paperSize="9" scale="6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78260-30CD-417A-9382-7E95F6EFC9E9}">
  <sheetPr filterMode="1">
    <tabColor rgb="FFC00000"/>
  </sheetPr>
  <dimension ref="A1:H714"/>
  <sheetViews>
    <sheetView zoomScale="104" zoomScaleNormal="104" workbookViewId="0">
      <selection activeCell="E9" sqref="E9"/>
    </sheetView>
  </sheetViews>
  <sheetFormatPr defaultRowHeight="12.5" x14ac:dyDescent="0.25"/>
  <cols>
    <col min="1" max="1" width="4.54296875" customWidth="1"/>
    <col min="2" max="2" width="9" customWidth="1"/>
    <col min="3" max="3" width="12.54296875" hidden="1" customWidth="1"/>
    <col min="4" max="4" width="8.1796875" hidden="1" customWidth="1"/>
    <col min="5" max="5" width="62.26953125" customWidth="1"/>
    <col min="6" max="6" width="15.7265625" style="31" customWidth="1"/>
    <col min="7" max="7" width="16" customWidth="1"/>
    <col min="8" max="8" width="11.1796875" customWidth="1"/>
  </cols>
  <sheetData>
    <row r="1" spans="1:8" ht="12.75" customHeight="1" x14ac:dyDescent="0.3">
      <c r="A1" s="15"/>
      <c r="B1" s="15"/>
      <c r="C1" s="15"/>
      <c r="D1" s="15"/>
      <c r="E1" s="15"/>
      <c r="F1" s="15"/>
      <c r="G1" s="162" t="s">
        <v>765</v>
      </c>
      <c r="H1" s="162"/>
    </row>
    <row r="2" spans="1:8" ht="12.75" customHeight="1" x14ac:dyDescent="0.3">
      <c r="A2" s="15"/>
      <c r="B2" s="15"/>
      <c r="C2" s="15"/>
      <c r="D2" s="24"/>
      <c r="E2" s="24"/>
      <c r="F2" s="24"/>
      <c r="G2" s="162" t="s">
        <v>35</v>
      </c>
      <c r="H2" s="162"/>
    </row>
    <row r="3" spans="1:8" ht="12.75" customHeight="1" x14ac:dyDescent="0.3">
      <c r="D3" s="24"/>
      <c r="E3" s="24"/>
      <c r="F3" s="162" t="s">
        <v>36</v>
      </c>
      <c r="G3" s="162"/>
      <c r="H3" s="162"/>
    </row>
    <row r="4" spans="1:8" ht="17" customHeight="1" x14ac:dyDescent="0.3">
      <c r="A4" s="15"/>
      <c r="B4" s="15"/>
      <c r="C4" s="15"/>
      <c r="D4" s="24"/>
      <c r="E4" s="24"/>
      <c r="F4" s="24"/>
      <c r="G4" s="162" t="s">
        <v>891</v>
      </c>
      <c r="H4" s="162"/>
    </row>
    <row r="5" spans="1:8" ht="38" customHeight="1" x14ac:dyDescent="0.25">
      <c r="A5" s="165" t="s">
        <v>890</v>
      </c>
      <c r="B5" s="165"/>
      <c r="C5" s="165"/>
      <c r="D5" s="165"/>
      <c r="E5" s="165"/>
      <c r="F5" s="165"/>
      <c r="G5" s="165"/>
      <c r="H5" s="165"/>
    </row>
    <row r="6" spans="1:8" ht="23.5" customHeight="1" x14ac:dyDescent="0.25">
      <c r="A6" s="166" t="s">
        <v>0</v>
      </c>
      <c r="B6" s="166" t="s">
        <v>1</v>
      </c>
      <c r="C6" s="166" t="s">
        <v>2</v>
      </c>
      <c r="D6" s="166" t="s">
        <v>3</v>
      </c>
      <c r="E6" s="167" t="s">
        <v>100</v>
      </c>
      <c r="F6" s="163" t="s">
        <v>39</v>
      </c>
      <c r="G6" s="164" t="s">
        <v>755</v>
      </c>
      <c r="H6" s="164"/>
    </row>
    <row r="7" spans="1:8" ht="59.15" customHeight="1" x14ac:dyDescent="0.25">
      <c r="A7" s="166"/>
      <c r="B7" s="166"/>
      <c r="C7" s="166"/>
      <c r="D7" s="166"/>
      <c r="E7" s="167"/>
      <c r="F7" s="163"/>
      <c r="G7" s="29" t="s">
        <v>756</v>
      </c>
      <c r="H7" s="117" t="s">
        <v>759</v>
      </c>
    </row>
    <row r="8" spans="1:8" ht="15" customHeight="1" x14ac:dyDescent="0.25">
      <c r="A8" s="7">
        <v>1</v>
      </c>
      <c r="B8" s="7">
        <v>2</v>
      </c>
      <c r="C8" s="7">
        <v>3</v>
      </c>
      <c r="D8" s="7">
        <v>4</v>
      </c>
      <c r="E8" s="7">
        <v>3</v>
      </c>
      <c r="F8" s="48" t="s">
        <v>758</v>
      </c>
      <c r="G8" s="29">
        <v>5</v>
      </c>
      <c r="H8" s="29">
        <v>6</v>
      </c>
    </row>
    <row r="9" spans="1:8" ht="18.75" customHeight="1" x14ac:dyDescent="0.3">
      <c r="A9" s="62">
        <v>1</v>
      </c>
      <c r="B9" s="1">
        <v>100</v>
      </c>
      <c r="C9" s="2"/>
      <c r="D9" s="2"/>
      <c r="E9" s="82" t="s">
        <v>4</v>
      </c>
      <c r="F9" s="28">
        <f>F10+F16+F27+F49+F63+F67+F45+F62</f>
        <v>147233.1</v>
      </c>
      <c r="G9" s="118">
        <f>G10+G16+G27+G49+G63+G67+G45+G62</f>
        <v>144915.69150999998</v>
      </c>
      <c r="H9" s="124">
        <f>G9/F9*100</f>
        <v>98.426027510118288</v>
      </c>
    </row>
    <row r="10" spans="1:8" ht="29.25" customHeight="1" x14ac:dyDescent="0.25">
      <c r="A10" s="62">
        <v>2</v>
      </c>
      <c r="B10" s="51">
        <v>102</v>
      </c>
      <c r="C10" s="2"/>
      <c r="D10" s="2"/>
      <c r="E10" s="83" t="s">
        <v>68</v>
      </c>
      <c r="F10" s="58">
        <v>2966.5</v>
      </c>
      <c r="G10" s="119">
        <v>2850.2096000000001</v>
      </c>
      <c r="H10" s="111">
        <f t="shared" ref="H10:H74" si="0">G10/F10*100</f>
        <v>96.079878644867691</v>
      </c>
    </row>
    <row r="11" spans="1:8" ht="16.5" hidden="1" customHeight="1" x14ac:dyDescent="0.3">
      <c r="A11" s="62">
        <v>3</v>
      </c>
      <c r="B11" s="50">
        <v>102</v>
      </c>
      <c r="C11" s="2" t="s">
        <v>189</v>
      </c>
      <c r="D11" s="2"/>
      <c r="E11" s="77" t="s">
        <v>156</v>
      </c>
      <c r="F11" s="28">
        <f>F12+F14</f>
        <v>2445.7000000000003</v>
      </c>
      <c r="G11" s="118">
        <f>G12+G14</f>
        <v>2445.6410299999998</v>
      </c>
      <c r="H11" s="124">
        <f t="shared" si="0"/>
        <v>99.997588829373981</v>
      </c>
    </row>
    <row r="12" spans="1:8" ht="18.75" hidden="1" customHeight="1" x14ac:dyDescent="0.3">
      <c r="A12" s="62">
        <v>4</v>
      </c>
      <c r="B12" s="50">
        <v>102</v>
      </c>
      <c r="C12" s="2" t="s">
        <v>246</v>
      </c>
      <c r="D12" s="2"/>
      <c r="E12" s="77" t="s">
        <v>30</v>
      </c>
      <c r="F12" s="28">
        <f>F13</f>
        <v>2289.4</v>
      </c>
      <c r="G12" s="118">
        <f>G13</f>
        <v>2289.40103</v>
      </c>
      <c r="H12" s="124">
        <f t="shared" si="0"/>
        <v>100.00004498995369</v>
      </c>
    </row>
    <row r="13" spans="1:8" ht="27.65" hidden="1" customHeight="1" x14ac:dyDescent="0.25">
      <c r="A13" s="62">
        <v>5</v>
      </c>
      <c r="B13" s="51">
        <v>102</v>
      </c>
      <c r="C13" s="4" t="s">
        <v>246</v>
      </c>
      <c r="D13" s="4" t="s">
        <v>50</v>
      </c>
      <c r="E13" s="83" t="s">
        <v>81</v>
      </c>
      <c r="F13" s="58">
        <v>2289.4</v>
      </c>
      <c r="G13" s="119">
        <v>2289.40103</v>
      </c>
      <c r="H13" s="123">
        <f t="shared" si="0"/>
        <v>100.00004498995369</v>
      </c>
    </row>
    <row r="14" spans="1:8" ht="39" hidden="1" x14ac:dyDescent="0.3">
      <c r="A14" s="62">
        <v>6</v>
      </c>
      <c r="B14" s="50">
        <v>102</v>
      </c>
      <c r="C14" s="2" t="s">
        <v>728</v>
      </c>
      <c r="D14" s="2"/>
      <c r="E14" s="84" t="s">
        <v>733</v>
      </c>
      <c r="F14" s="28">
        <f>F15</f>
        <v>156.30000000000001</v>
      </c>
      <c r="G14" s="118">
        <f>G15</f>
        <v>156.24</v>
      </c>
      <c r="H14" s="124">
        <f t="shared" si="0"/>
        <v>99.961612284069105</v>
      </c>
    </row>
    <row r="15" spans="1:8" ht="13" hidden="1" x14ac:dyDescent="0.25">
      <c r="A15" s="62">
        <v>7</v>
      </c>
      <c r="B15" s="51">
        <v>102</v>
      </c>
      <c r="C15" s="4" t="s">
        <v>728</v>
      </c>
      <c r="D15" s="4" t="s">
        <v>50</v>
      </c>
      <c r="E15" s="83" t="s">
        <v>81</v>
      </c>
      <c r="F15" s="64">
        <v>156.30000000000001</v>
      </c>
      <c r="G15" s="120">
        <v>156.24</v>
      </c>
      <c r="H15" s="123">
        <f t="shared" si="0"/>
        <v>99.961612284069105</v>
      </c>
    </row>
    <row r="16" spans="1:8" ht="41.15" customHeight="1" x14ac:dyDescent="0.25">
      <c r="A16" s="62">
        <v>3</v>
      </c>
      <c r="B16" s="51">
        <v>103</v>
      </c>
      <c r="C16" s="2"/>
      <c r="D16" s="2"/>
      <c r="E16" s="83" t="s">
        <v>27</v>
      </c>
      <c r="F16" s="58">
        <v>6220.2</v>
      </c>
      <c r="G16" s="119">
        <v>6216.9903000000004</v>
      </c>
      <c r="H16" s="111">
        <f t="shared" si="0"/>
        <v>99.948398765313016</v>
      </c>
    </row>
    <row r="17" spans="1:8" ht="17.25" hidden="1" customHeight="1" x14ac:dyDescent="0.3">
      <c r="A17" s="62">
        <v>9</v>
      </c>
      <c r="B17" s="79">
        <v>103</v>
      </c>
      <c r="C17" s="2" t="s">
        <v>189</v>
      </c>
      <c r="D17" s="2"/>
      <c r="E17" s="77" t="s">
        <v>156</v>
      </c>
      <c r="F17" s="28">
        <f>F20+F18+F23+F25</f>
        <v>5201.8</v>
      </c>
      <c r="G17" s="118">
        <f>G20+G18+G23+G25</f>
        <v>5189.6374699999997</v>
      </c>
      <c r="H17" s="124">
        <f t="shared" si="0"/>
        <v>99.766186127878797</v>
      </c>
    </row>
    <row r="18" spans="1:8" ht="18.75" hidden="1" customHeight="1" x14ac:dyDescent="0.3">
      <c r="A18" s="62">
        <v>10</v>
      </c>
      <c r="B18" s="79">
        <v>103</v>
      </c>
      <c r="C18" s="4" t="s">
        <v>248</v>
      </c>
      <c r="D18" s="2"/>
      <c r="E18" s="77" t="s">
        <v>108</v>
      </c>
      <c r="F18" s="28">
        <f>F19</f>
        <v>409</v>
      </c>
      <c r="G18" s="118">
        <f>G19</f>
        <v>402.02399000000003</v>
      </c>
      <c r="H18" s="124">
        <f t="shared" si="0"/>
        <v>98.294374083129583</v>
      </c>
    </row>
    <row r="19" spans="1:8" ht="26.25" hidden="1" customHeight="1" x14ac:dyDescent="0.25">
      <c r="A19" s="62">
        <v>11</v>
      </c>
      <c r="B19" s="80">
        <v>103</v>
      </c>
      <c r="C19" s="4" t="s">
        <v>248</v>
      </c>
      <c r="D19" s="4" t="s">
        <v>50</v>
      </c>
      <c r="E19" s="83" t="s">
        <v>81</v>
      </c>
      <c r="F19" s="58">
        <v>409</v>
      </c>
      <c r="G19" s="119">
        <v>402.02399000000003</v>
      </c>
      <c r="H19" s="123">
        <f t="shared" si="0"/>
        <v>98.294374083129583</v>
      </c>
    </row>
    <row r="20" spans="1:8" ht="27.75" hidden="1" customHeight="1" x14ac:dyDescent="0.3">
      <c r="A20" s="62">
        <v>12</v>
      </c>
      <c r="B20" s="79">
        <v>103</v>
      </c>
      <c r="C20" s="56" t="s">
        <v>247</v>
      </c>
      <c r="D20" s="10"/>
      <c r="E20" s="77" t="s">
        <v>107</v>
      </c>
      <c r="F20" s="28">
        <f>F21+F22</f>
        <v>2781.8</v>
      </c>
      <c r="G20" s="118">
        <f>G21+G22</f>
        <v>2776.61348</v>
      </c>
      <c r="H20" s="124">
        <f t="shared" si="0"/>
        <v>99.813555251995098</v>
      </c>
    </row>
    <row r="21" spans="1:8" ht="16.5" hidden="1" customHeight="1" x14ac:dyDescent="0.25">
      <c r="A21" s="62">
        <v>13</v>
      </c>
      <c r="B21" s="80">
        <v>103</v>
      </c>
      <c r="C21" s="57" t="s">
        <v>247</v>
      </c>
      <c r="D21" s="4" t="s">
        <v>50</v>
      </c>
      <c r="E21" s="83" t="s">
        <v>81</v>
      </c>
      <c r="F21" s="58">
        <v>2137.3000000000002</v>
      </c>
      <c r="G21" s="119">
        <v>2136.6931800000002</v>
      </c>
      <c r="H21" s="123">
        <f t="shared" si="0"/>
        <v>99.971608103682215</v>
      </c>
    </row>
    <row r="22" spans="1:8" ht="27.75" hidden="1" customHeight="1" x14ac:dyDescent="0.25">
      <c r="A22" s="62">
        <v>14</v>
      </c>
      <c r="B22" s="80">
        <v>103</v>
      </c>
      <c r="C22" s="57" t="s">
        <v>247</v>
      </c>
      <c r="D22" s="4">
        <v>240</v>
      </c>
      <c r="E22" s="83" t="s">
        <v>77</v>
      </c>
      <c r="F22" s="58">
        <f>544.5+100</f>
        <v>644.5</v>
      </c>
      <c r="G22" s="119">
        <v>639.9203</v>
      </c>
      <c r="H22" s="123">
        <f t="shared" si="0"/>
        <v>99.289418153607443</v>
      </c>
    </row>
    <row r="23" spans="1:8" s="21" customFormat="1" ht="13" hidden="1" x14ac:dyDescent="0.3">
      <c r="A23" s="62">
        <v>15</v>
      </c>
      <c r="B23" s="79">
        <v>103</v>
      </c>
      <c r="C23" s="56" t="s">
        <v>330</v>
      </c>
      <c r="D23" s="2"/>
      <c r="E23" s="77" t="s">
        <v>329</v>
      </c>
      <c r="F23" s="28">
        <f>F24</f>
        <v>1960</v>
      </c>
      <c r="G23" s="118">
        <f>G24</f>
        <v>1960</v>
      </c>
      <c r="H23" s="124">
        <f t="shared" si="0"/>
        <v>100</v>
      </c>
    </row>
    <row r="24" spans="1:8" ht="18" hidden="1" customHeight="1" x14ac:dyDescent="0.25">
      <c r="A24" s="62">
        <v>16</v>
      </c>
      <c r="B24" s="80">
        <v>103</v>
      </c>
      <c r="C24" s="57" t="s">
        <v>330</v>
      </c>
      <c r="D24" s="4" t="s">
        <v>50</v>
      </c>
      <c r="E24" s="83" t="s">
        <v>81</v>
      </c>
      <c r="F24" s="58">
        <f>1950.4+9.6</f>
        <v>1960</v>
      </c>
      <c r="G24" s="119">
        <v>1960</v>
      </c>
      <c r="H24" s="123">
        <f t="shared" si="0"/>
        <v>100</v>
      </c>
    </row>
    <row r="25" spans="1:8" ht="52" hidden="1" x14ac:dyDescent="0.3">
      <c r="A25" s="62">
        <v>17</v>
      </c>
      <c r="B25" s="79">
        <v>103</v>
      </c>
      <c r="C25" s="56" t="s">
        <v>729</v>
      </c>
      <c r="D25" s="2"/>
      <c r="E25" s="84" t="s">
        <v>734</v>
      </c>
      <c r="F25" s="28">
        <f>F26</f>
        <v>51</v>
      </c>
      <c r="G25" s="118">
        <f>G26</f>
        <v>51</v>
      </c>
      <c r="H25" s="124">
        <f t="shared" si="0"/>
        <v>100</v>
      </c>
    </row>
    <row r="26" spans="1:8" ht="18" hidden="1" customHeight="1" x14ac:dyDescent="0.25">
      <c r="A26" s="62">
        <v>18</v>
      </c>
      <c r="B26" s="80">
        <v>103</v>
      </c>
      <c r="C26" s="57" t="s">
        <v>729</v>
      </c>
      <c r="D26" s="4" t="s">
        <v>50</v>
      </c>
      <c r="E26" s="83" t="s">
        <v>81</v>
      </c>
      <c r="F26" s="64">
        <v>51</v>
      </c>
      <c r="G26" s="120">
        <v>51</v>
      </c>
      <c r="H26" s="123">
        <f t="shared" si="0"/>
        <v>100</v>
      </c>
    </row>
    <row r="27" spans="1:8" ht="40.5" customHeight="1" x14ac:dyDescent="0.25">
      <c r="A27" s="62">
        <v>4</v>
      </c>
      <c r="B27" s="51">
        <v>104</v>
      </c>
      <c r="C27" s="2"/>
      <c r="D27" s="2"/>
      <c r="E27" s="83" t="s">
        <v>33</v>
      </c>
      <c r="F27" s="58">
        <v>67772.7</v>
      </c>
      <c r="G27" s="119">
        <v>66084.708339999997</v>
      </c>
      <c r="H27" s="111">
        <f t="shared" si="0"/>
        <v>97.509333905835234</v>
      </c>
    </row>
    <row r="28" spans="1:8" s="21" customFormat="1" ht="39" hidden="1" x14ac:dyDescent="0.3">
      <c r="A28" s="62">
        <v>20</v>
      </c>
      <c r="B28" s="79">
        <v>104</v>
      </c>
      <c r="C28" s="10" t="s">
        <v>249</v>
      </c>
      <c r="D28" s="2"/>
      <c r="E28" s="84" t="s">
        <v>593</v>
      </c>
      <c r="F28" s="28">
        <f>F29</f>
        <v>56208.5</v>
      </c>
      <c r="G28" s="118">
        <f>G29</f>
        <v>55483.210070000001</v>
      </c>
      <c r="H28" s="124">
        <f t="shared" si="0"/>
        <v>98.709643683784492</v>
      </c>
    </row>
    <row r="29" spans="1:8" s="21" customFormat="1" ht="58.5" hidden="1" customHeight="1" x14ac:dyDescent="0.3">
      <c r="A29" s="62">
        <v>21</v>
      </c>
      <c r="B29" s="79">
        <v>104</v>
      </c>
      <c r="C29" s="10" t="s">
        <v>250</v>
      </c>
      <c r="D29" s="2"/>
      <c r="E29" s="84" t="s">
        <v>631</v>
      </c>
      <c r="F29" s="28">
        <f>F30+F35+F38</f>
        <v>56208.5</v>
      </c>
      <c r="G29" s="118">
        <f>G30+G35+G38</f>
        <v>55483.210070000001</v>
      </c>
      <c r="H29" s="124">
        <f t="shared" si="0"/>
        <v>98.709643683784492</v>
      </c>
    </row>
    <row r="30" spans="1:8" ht="27" hidden="1" customHeight="1" x14ac:dyDescent="0.3">
      <c r="A30" s="62">
        <v>22</v>
      </c>
      <c r="B30" s="50">
        <v>104</v>
      </c>
      <c r="C30" s="2" t="s">
        <v>315</v>
      </c>
      <c r="D30" s="2"/>
      <c r="E30" s="77" t="s">
        <v>109</v>
      </c>
      <c r="F30" s="28">
        <f>F31+F32+F34+F33</f>
        <v>25193.600000000002</v>
      </c>
      <c r="G30" s="118">
        <f>G31+G32+G34+G33</f>
        <v>25090.93635</v>
      </c>
      <c r="H30" s="124">
        <f t="shared" si="0"/>
        <v>99.592501071700752</v>
      </c>
    </row>
    <row r="31" spans="1:8" ht="26.25" hidden="1" customHeight="1" x14ac:dyDescent="0.25">
      <c r="A31" s="62">
        <v>23</v>
      </c>
      <c r="B31" s="51">
        <v>104</v>
      </c>
      <c r="C31" s="4" t="s">
        <v>315</v>
      </c>
      <c r="D31" s="4" t="s">
        <v>50</v>
      </c>
      <c r="E31" s="7" t="s">
        <v>81</v>
      </c>
      <c r="F31" s="58">
        <v>24663.8</v>
      </c>
      <c r="G31" s="119">
        <v>24570.45779</v>
      </c>
      <c r="H31" s="123">
        <f t="shared" si="0"/>
        <v>99.621541652137964</v>
      </c>
    </row>
    <row r="32" spans="1:8" ht="26" hidden="1" x14ac:dyDescent="0.25">
      <c r="A32" s="62">
        <v>24</v>
      </c>
      <c r="B32" s="51">
        <v>104</v>
      </c>
      <c r="C32" s="4" t="s">
        <v>315</v>
      </c>
      <c r="D32" s="4" t="s">
        <v>78</v>
      </c>
      <c r="E32" s="83" t="s">
        <v>77</v>
      </c>
      <c r="F32" s="58">
        <v>392.4</v>
      </c>
      <c r="G32" s="119">
        <v>383.1037</v>
      </c>
      <c r="H32" s="123">
        <f t="shared" si="0"/>
        <v>97.630912334352701</v>
      </c>
    </row>
    <row r="33" spans="1:8" ht="26" hidden="1" x14ac:dyDescent="0.25">
      <c r="A33" s="62">
        <v>25</v>
      </c>
      <c r="B33" s="51">
        <v>104</v>
      </c>
      <c r="C33" s="4" t="s">
        <v>315</v>
      </c>
      <c r="D33" s="4" t="s">
        <v>48</v>
      </c>
      <c r="E33" s="83" t="s">
        <v>49</v>
      </c>
      <c r="F33" s="58">
        <v>9.6999999999999993</v>
      </c>
      <c r="G33" s="119">
        <v>9.6883199999999992</v>
      </c>
      <c r="H33" s="123">
        <f t="shared" si="0"/>
        <v>99.879587628865977</v>
      </c>
    </row>
    <row r="34" spans="1:8" ht="13" hidden="1" x14ac:dyDescent="0.25">
      <c r="A34" s="62">
        <v>26</v>
      </c>
      <c r="B34" s="51">
        <v>104</v>
      </c>
      <c r="C34" s="4" t="s">
        <v>315</v>
      </c>
      <c r="D34" s="4" t="s">
        <v>79</v>
      </c>
      <c r="E34" s="83" t="s">
        <v>80</v>
      </c>
      <c r="F34" s="58">
        <f>50+54.9+13.7+9.1</f>
        <v>127.7</v>
      </c>
      <c r="G34" s="119">
        <v>127.68653999999999</v>
      </c>
      <c r="H34" s="123">
        <f t="shared" si="0"/>
        <v>99.989459671104143</v>
      </c>
    </row>
    <row r="35" spans="1:8" ht="13" hidden="1" x14ac:dyDescent="0.3">
      <c r="A35" s="62">
        <v>27</v>
      </c>
      <c r="B35" s="50">
        <v>104</v>
      </c>
      <c r="C35" s="10" t="s">
        <v>632</v>
      </c>
      <c r="D35" s="2"/>
      <c r="E35" s="77" t="s">
        <v>175</v>
      </c>
      <c r="F35" s="28">
        <f>F36+F37</f>
        <v>30413.3</v>
      </c>
      <c r="G35" s="118">
        <f>G36+G37</f>
        <v>29790.674719999999</v>
      </c>
      <c r="H35" s="124">
        <f t="shared" si="0"/>
        <v>97.95278618236101</v>
      </c>
    </row>
    <row r="36" spans="1:8" ht="27" hidden="1" customHeight="1" x14ac:dyDescent="0.25">
      <c r="A36" s="62">
        <v>28</v>
      </c>
      <c r="B36" s="51">
        <v>104</v>
      </c>
      <c r="C36" s="4" t="s">
        <v>632</v>
      </c>
      <c r="D36" s="4" t="s">
        <v>50</v>
      </c>
      <c r="E36" s="7" t="s">
        <v>81</v>
      </c>
      <c r="F36" s="58">
        <v>22361.8</v>
      </c>
      <c r="G36" s="119">
        <v>22241.79998</v>
      </c>
      <c r="H36" s="123">
        <f t="shared" si="0"/>
        <v>99.46337048001503</v>
      </c>
    </row>
    <row r="37" spans="1:8" ht="26.25" hidden="1" customHeight="1" x14ac:dyDescent="0.25">
      <c r="A37" s="62">
        <v>29</v>
      </c>
      <c r="B37" s="51">
        <v>104</v>
      </c>
      <c r="C37" s="4" t="s">
        <v>632</v>
      </c>
      <c r="D37" s="4" t="s">
        <v>78</v>
      </c>
      <c r="E37" s="83" t="s">
        <v>77</v>
      </c>
      <c r="F37" s="58">
        <v>8051.5</v>
      </c>
      <c r="G37" s="119">
        <v>7548.8747400000002</v>
      </c>
      <c r="H37" s="123">
        <f t="shared" si="0"/>
        <v>93.757371173073352</v>
      </c>
    </row>
    <row r="38" spans="1:8" ht="26.25" hidden="1" customHeight="1" x14ac:dyDescent="0.3">
      <c r="A38" s="62">
        <v>30</v>
      </c>
      <c r="B38" s="79">
        <v>104</v>
      </c>
      <c r="C38" s="10" t="s">
        <v>633</v>
      </c>
      <c r="D38" s="10"/>
      <c r="E38" s="84" t="s">
        <v>135</v>
      </c>
      <c r="F38" s="28">
        <f>F39</f>
        <v>601.6</v>
      </c>
      <c r="G38" s="118">
        <f>G39</f>
        <v>601.59900000000005</v>
      </c>
      <c r="H38" s="124">
        <f t="shared" si="0"/>
        <v>99.99983377659575</v>
      </c>
    </row>
    <row r="39" spans="1:8" ht="26.25" hidden="1" customHeight="1" x14ac:dyDescent="0.25">
      <c r="A39" s="62">
        <v>31</v>
      </c>
      <c r="B39" s="80">
        <v>104</v>
      </c>
      <c r="C39" s="12" t="s">
        <v>633</v>
      </c>
      <c r="D39" s="4">
        <v>240</v>
      </c>
      <c r="E39" s="83" t="s">
        <v>77</v>
      </c>
      <c r="F39" s="58">
        <v>601.6</v>
      </c>
      <c r="G39" s="119">
        <v>601.59900000000005</v>
      </c>
      <c r="H39" s="123">
        <f t="shared" si="0"/>
        <v>99.99983377659575</v>
      </c>
    </row>
    <row r="40" spans="1:8" ht="17.25" hidden="1" customHeight="1" x14ac:dyDescent="0.3">
      <c r="A40" s="62">
        <v>32</v>
      </c>
      <c r="B40" s="79">
        <v>104</v>
      </c>
      <c r="C40" s="2" t="s">
        <v>189</v>
      </c>
      <c r="D40" s="2"/>
      <c r="E40" s="77" t="s">
        <v>156</v>
      </c>
      <c r="F40" s="28">
        <f>F41+F43</f>
        <v>962.2</v>
      </c>
      <c r="G40" s="118">
        <f>G41+G43</f>
        <v>962.22199000000001</v>
      </c>
      <c r="H40" s="124">
        <f t="shared" si="0"/>
        <v>100.0022853876533</v>
      </c>
    </row>
    <row r="41" spans="1:8" ht="52" hidden="1" x14ac:dyDescent="0.3">
      <c r="A41" s="62">
        <v>33</v>
      </c>
      <c r="B41" s="79">
        <v>104</v>
      </c>
      <c r="C41" s="56" t="s">
        <v>729</v>
      </c>
      <c r="D41" s="2"/>
      <c r="E41" s="84" t="s">
        <v>734</v>
      </c>
      <c r="F41" s="28">
        <f>F42</f>
        <v>555.70000000000005</v>
      </c>
      <c r="G41" s="118">
        <f>G42</f>
        <v>555.69998999999996</v>
      </c>
      <c r="H41" s="124">
        <f t="shared" si="0"/>
        <v>99.999998200467871</v>
      </c>
    </row>
    <row r="42" spans="1:8" ht="19" hidden="1" customHeight="1" x14ac:dyDescent="0.25">
      <c r="A42" s="62">
        <v>34</v>
      </c>
      <c r="B42" s="80">
        <v>104</v>
      </c>
      <c r="C42" s="57" t="s">
        <v>729</v>
      </c>
      <c r="D42" s="4" t="s">
        <v>50</v>
      </c>
      <c r="E42" s="83" t="s">
        <v>81</v>
      </c>
      <c r="F42" s="64">
        <v>555.70000000000005</v>
      </c>
      <c r="G42" s="120">
        <v>555.69998999999996</v>
      </c>
      <c r="H42" s="123">
        <f t="shared" si="0"/>
        <v>99.999998200467871</v>
      </c>
    </row>
    <row r="43" spans="1:8" ht="52.5" hidden="1" customHeight="1" x14ac:dyDescent="0.3">
      <c r="A43" s="62">
        <v>35</v>
      </c>
      <c r="B43" s="50">
        <v>104</v>
      </c>
      <c r="C43" s="2" t="s">
        <v>728</v>
      </c>
      <c r="D43" s="2"/>
      <c r="E43" s="84" t="s">
        <v>733</v>
      </c>
      <c r="F43" s="28">
        <f>F44</f>
        <v>406.5</v>
      </c>
      <c r="G43" s="118">
        <f>G44</f>
        <v>406.52199999999999</v>
      </c>
      <c r="H43" s="124">
        <f t="shared" si="0"/>
        <v>100.00541205412054</v>
      </c>
    </row>
    <row r="44" spans="1:8" ht="26.25" hidden="1" customHeight="1" x14ac:dyDescent="0.25">
      <c r="A44" s="62">
        <v>36</v>
      </c>
      <c r="B44" s="51">
        <v>104</v>
      </c>
      <c r="C44" s="4" t="s">
        <v>728</v>
      </c>
      <c r="D44" s="4" t="s">
        <v>50</v>
      </c>
      <c r="E44" s="83" t="s">
        <v>81</v>
      </c>
      <c r="F44" s="64">
        <v>406.5</v>
      </c>
      <c r="G44" s="120">
        <v>406.52199999999999</v>
      </c>
      <c r="H44" s="123">
        <f t="shared" si="0"/>
        <v>100.00541205412054</v>
      </c>
    </row>
    <row r="45" spans="1:8" ht="13" x14ac:dyDescent="0.25">
      <c r="A45" s="62">
        <v>4</v>
      </c>
      <c r="B45" s="51">
        <v>105</v>
      </c>
      <c r="C45" s="4"/>
      <c r="D45" s="4"/>
      <c r="E45" s="83" t="s">
        <v>341</v>
      </c>
      <c r="F45" s="58">
        <v>14.5</v>
      </c>
      <c r="G45" s="119">
        <v>14.5</v>
      </c>
      <c r="H45" s="111">
        <f t="shared" si="0"/>
        <v>100</v>
      </c>
    </row>
    <row r="46" spans="1:8" ht="13" hidden="1" x14ac:dyDescent="0.3">
      <c r="A46" s="62">
        <v>38</v>
      </c>
      <c r="B46" s="50">
        <v>105</v>
      </c>
      <c r="C46" s="2" t="s">
        <v>189</v>
      </c>
      <c r="D46" s="4"/>
      <c r="E46" s="77" t="s">
        <v>156</v>
      </c>
      <c r="F46" s="28">
        <f t="shared" ref="F46:G47" si="1">F47</f>
        <v>4</v>
      </c>
      <c r="G46" s="118">
        <f t="shared" si="1"/>
        <v>4</v>
      </c>
      <c r="H46" s="124">
        <f t="shared" si="0"/>
        <v>100</v>
      </c>
    </row>
    <row r="47" spans="1:8" ht="54" hidden="1" customHeight="1" x14ac:dyDescent="0.3">
      <c r="A47" s="62">
        <v>39</v>
      </c>
      <c r="B47" s="50">
        <v>105</v>
      </c>
      <c r="C47" s="2" t="s">
        <v>342</v>
      </c>
      <c r="D47" s="4"/>
      <c r="E47" s="77" t="s">
        <v>660</v>
      </c>
      <c r="F47" s="28">
        <f t="shared" si="1"/>
        <v>4</v>
      </c>
      <c r="G47" s="118">
        <f t="shared" si="1"/>
        <v>4</v>
      </c>
      <c r="H47" s="124">
        <f t="shared" si="0"/>
        <v>100</v>
      </c>
    </row>
    <row r="48" spans="1:8" ht="26.25" hidden="1" customHeight="1" x14ac:dyDescent="0.25">
      <c r="A48" s="62">
        <v>40</v>
      </c>
      <c r="B48" s="51">
        <v>105</v>
      </c>
      <c r="C48" s="4" t="s">
        <v>342</v>
      </c>
      <c r="D48" s="4" t="s">
        <v>78</v>
      </c>
      <c r="E48" s="83" t="s">
        <v>77</v>
      </c>
      <c r="F48" s="64">
        <v>4</v>
      </c>
      <c r="G48" s="120">
        <v>4</v>
      </c>
      <c r="H48" s="123">
        <f t="shared" si="0"/>
        <v>100</v>
      </c>
    </row>
    <row r="49" spans="1:8" ht="31.5" customHeight="1" x14ac:dyDescent="0.25">
      <c r="A49" s="62">
        <v>5</v>
      </c>
      <c r="B49" s="51">
        <v>106</v>
      </c>
      <c r="C49" s="2"/>
      <c r="D49" s="2"/>
      <c r="E49" s="83" t="s">
        <v>760</v>
      </c>
      <c r="F49" s="58">
        <v>22611.1</v>
      </c>
      <c r="G49" s="119">
        <v>22442.324949999998</v>
      </c>
      <c r="H49" s="111">
        <f t="shared" si="0"/>
        <v>99.25357435065078</v>
      </c>
    </row>
    <row r="50" spans="1:8" ht="26" hidden="1" x14ac:dyDescent="0.3">
      <c r="A50" s="62">
        <v>42</v>
      </c>
      <c r="B50" s="50">
        <v>106</v>
      </c>
      <c r="C50" s="2" t="s">
        <v>252</v>
      </c>
      <c r="D50" s="2"/>
      <c r="E50" s="84" t="s">
        <v>741</v>
      </c>
      <c r="F50" s="28">
        <f>F51</f>
        <v>14635</v>
      </c>
      <c r="G50" s="118">
        <f>G51</f>
        <v>14537.45723</v>
      </c>
      <c r="H50" s="124">
        <f t="shared" si="0"/>
        <v>99.333496617697307</v>
      </c>
    </row>
    <row r="51" spans="1:8" ht="28.5" hidden="1" customHeight="1" x14ac:dyDescent="0.3">
      <c r="A51" s="62">
        <v>43</v>
      </c>
      <c r="B51" s="50">
        <v>106</v>
      </c>
      <c r="C51" s="2" t="s">
        <v>253</v>
      </c>
      <c r="D51" s="2"/>
      <c r="E51" s="77" t="s">
        <v>109</v>
      </c>
      <c r="F51" s="28">
        <f>F52+F53</f>
        <v>14635</v>
      </c>
      <c r="G51" s="118">
        <f>G52+G53</f>
        <v>14537.45723</v>
      </c>
      <c r="H51" s="124">
        <f t="shared" si="0"/>
        <v>99.333496617697307</v>
      </c>
    </row>
    <row r="52" spans="1:8" ht="21" hidden="1" customHeight="1" x14ac:dyDescent="0.25">
      <c r="A52" s="62">
        <v>44</v>
      </c>
      <c r="B52" s="51">
        <v>106</v>
      </c>
      <c r="C52" s="57" t="s">
        <v>253</v>
      </c>
      <c r="D52" s="4" t="s">
        <v>50</v>
      </c>
      <c r="E52" s="7" t="s">
        <v>81</v>
      </c>
      <c r="F52" s="58">
        <v>12760</v>
      </c>
      <c r="G52" s="119">
        <v>12701.099990000001</v>
      </c>
      <c r="H52" s="123">
        <f t="shared" si="0"/>
        <v>99.5384011755486</v>
      </c>
    </row>
    <row r="53" spans="1:8" ht="28.5" hidden="1" customHeight="1" x14ac:dyDescent="0.25">
      <c r="A53" s="62">
        <v>45</v>
      </c>
      <c r="B53" s="51">
        <v>106</v>
      </c>
      <c r="C53" s="57" t="s">
        <v>253</v>
      </c>
      <c r="D53" s="4">
        <v>240</v>
      </c>
      <c r="E53" s="83" t="s">
        <v>77</v>
      </c>
      <c r="F53" s="58">
        <v>1875</v>
      </c>
      <c r="G53" s="119">
        <v>1836.35724</v>
      </c>
      <c r="H53" s="123">
        <f t="shared" si="0"/>
        <v>97.939052799999999</v>
      </c>
    </row>
    <row r="54" spans="1:8" ht="17.25" hidden="1" customHeight="1" x14ac:dyDescent="0.3">
      <c r="A54" s="62">
        <v>46</v>
      </c>
      <c r="B54" s="50">
        <v>106</v>
      </c>
      <c r="C54" s="2" t="s">
        <v>189</v>
      </c>
      <c r="D54" s="2"/>
      <c r="E54" s="77" t="s">
        <v>106</v>
      </c>
      <c r="F54" s="28">
        <f>F55+F57+F60</f>
        <v>4666.0999999999995</v>
      </c>
      <c r="G54" s="118">
        <f>G55+G57+G60</f>
        <v>4663.5531199999996</v>
      </c>
      <c r="H54" s="124">
        <f t="shared" si="0"/>
        <v>99.945417372109475</v>
      </c>
    </row>
    <row r="55" spans="1:8" ht="27" hidden="1" customHeight="1" x14ac:dyDescent="0.3">
      <c r="A55" s="62">
        <v>47</v>
      </c>
      <c r="B55" s="50">
        <v>106</v>
      </c>
      <c r="C55" s="2" t="s">
        <v>255</v>
      </c>
      <c r="D55" s="2"/>
      <c r="E55" s="77" t="s">
        <v>28</v>
      </c>
      <c r="F55" s="28">
        <f>F56</f>
        <v>1322.6</v>
      </c>
      <c r="G55" s="118">
        <f>G56</f>
        <v>1322.5560499999999</v>
      </c>
      <c r="H55" s="124">
        <f t="shared" si="0"/>
        <v>99.996676999848788</v>
      </c>
    </row>
    <row r="56" spans="1:8" ht="24.75" hidden="1" customHeight="1" x14ac:dyDescent="0.25">
      <c r="A56" s="62">
        <v>48</v>
      </c>
      <c r="B56" s="51">
        <v>106</v>
      </c>
      <c r="C56" s="4" t="s">
        <v>255</v>
      </c>
      <c r="D56" s="4" t="s">
        <v>50</v>
      </c>
      <c r="E56" s="7" t="s">
        <v>81</v>
      </c>
      <c r="F56" s="58">
        <f>1308+14.6</f>
        <v>1322.6</v>
      </c>
      <c r="G56" s="119">
        <v>1322.5560499999999</v>
      </c>
      <c r="H56" s="123">
        <f t="shared" si="0"/>
        <v>99.996676999848788</v>
      </c>
    </row>
    <row r="57" spans="1:8" ht="27.75" hidden="1" customHeight="1" x14ac:dyDescent="0.3">
      <c r="A57" s="62">
        <v>49</v>
      </c>
      <c r="B57" s="79">
        <v>106</v>
      </c>
      <c r="C57" s="56" t="s">
        <v>254</v>
      </c>
      <c r="D57" s="10"/>
      <c r="E57" s="77" t="s">
        <v>107</v>
      </c>
      <c r="F57" s="28">
        <f>F58+F59</f>
        <v>3137.9999999999995</v>
      </c>
      <c r="G57" s="118">
        <f>G58+G59</f>
        <v>3135.4970699999999</v>
      </c>
      <c r="H57" s="124">
        <f t="shared" si="0"/>
        <v>99.920238049713205</v>
      </c>
    </row>
    <row r="58" spans="1:8" ht="25.5" hidden="1" customHeight="1" x14ac:dyDescent="0.25">
      <c r="A58" s="62">
        <v>50</v>
      </c>
      <c r="B58" s="80">
        <v>106</v>
      </c>
      <c r="C58" s="57" t="s">
        <v>254</v>
      </c>
      <c r="D58" s="4" t="s">
        <v>50</v>
      </c>
      <c r="E58" s="7" t="s">
        <v>81</v>
      </c>
      <c r="F58" s="58">
        <f>2500.6+233.7</f>
        <v>2734.2999999999997</v>
      </c>
      <c r="G58" s="119">
        <v>2734.0481500000001</v>
      </c>
      <c r="H58" s="123">
        <f t="shared" si="0"/>
        <v>99.990789233076114</v>
      </c>
    </row>
    <row r="59" spans="1:8" ht="27.75" hidden="1" customHeight="1" x14ac:dyDescent="0.25">
      <c r="A59" s="62">
        <v>51</v>
      </c>
      <c r="B59" s="80">
        <v>106</v>
      </c>
      <c r="C59" s="57" t="s">
        <v>254</v>
      </c>
      <c r="D59" s="4">
        <v>240</v>
      </c>
      <c r="E59" s="83" t="s">
        <v>77</v>
      </c>
      <c r="F59" s="58">
        <f>380.7+23</f>
        <v>403.7</v>
      </c>
      <c r="G59" s="119">
        <v>401.44891999999999</v>
      </c>
      <c r="H59" s="123">
        <f t="shared" si="0"/>
        <v>99.4423879118157</v>
      </c>
    </row>
    <row r="60" spans="1:8" ht="52" hidden="1" x14ac:dyDescent="0.3">
      <c r="A60" s="62">
        <v>52</v>
      </c>
      <c r="B60" s="79">
        <v>106</v>
      </c>
      <c r="C60" s="56" t="s">
        <v>729</v>
      </c>
      <c r="D60" s="2"/>
      <c r="E60" s="84" t="s">
        <v>734</v>
      </c>
      <c r="F60" s="28">
        <f>F61</f>
        <v>205.5</v>
      </c>
      <c r="G60" s="118">
        <f>G61</f>
        <v>205.5</v>
      </c>
      <c r="H60" s="124">
        <f t="shared" si="0"/>
        <v>100</v>
      </c>
    </row>
    <row r="61" spans="1:8" ht="27.75" hidden="1" customHeight="1" x14ac:dyDescent="0.25">
      <c r="A61" s="62">
        <v>53</v>
      </c>
      <c r="B61" s="80">
        <v>106</v>
      </c>
      <c r="C61" s="57" t="s">
        <v>729</v>
      </c>
      <c r="D61" s="4" t="s">
        <v>50</v>
      </c>
      <c r="E61" s="83" t="s">
        <v>81</v>
      </c>
      <c r="F61" s="64">
        <v>205.5</v>
      </c>
      <c r="G61" s="120">
        <v>205.5</v>
      </c>
      <c r="H61" s="123">
        <f t="shared" si="0"/>
        <v>100</v>
      </c>
    </row>
    <row r="62" spans="1:8" ht="27.75" customHeight="1" x14ac:dyDescent="0.25">
      <c r="A62" s="62"/>
      <c r="B62" s="80">
        <v>107</v>
      </c>
      <c r="C62" s="57"/>
      <c r="D62" s="4"/>
      <c r="E62" s="83" t="s">
        <v>885</v>
      </c>
      <c r="F62" s="58">
        <v>1431</v>
      </c>
      <c r="G62" s="119">
        <v>1430.97999</v>
      </c>
      <c r="H62" s="123">
        <f t="shared" si="0"/>
        <v>99.998601677148841</v>
      </c>
    </row>
    <row r="63" spans="1:8" ht="12.75" customHeight="1" x14ac:dyDescent="0.25">
      <c r="A63" s="62">
        <v>6</v>
      </c>
      <c r="B63" s="51">
        <v>111</v>
      </c>
      <c r="C63" s="2"/>
      <c r="D63" s="2"/>
      <c r="E63" s="83" t="s">
        <v>5</v>
      </c>
      <c r="F63" s="58">
        <v>0.1</v>
      </c>
      <c r="G63" s="119">
        <v>0</v>
      </c>
      <c r="H63" s="111">
        <f t="shared" si="0"/>
        <v>0</v>
      </c>
    </row>
    <row r="64" spans="1:8" ht="12.75" hidden="1" customHeight="1" x14ac:dyDescent="0.3">
      <c r="A64" s="62">
        <v>55</v>
      </c>
      <c r="B64" s="50">
        <v>111</v>
      </c>
      <c r="C64" s="2" t="s">
        <v>189</v>
      </c>
      <c r="D64" s="2"/>
      <c r="E64" s="77" t="s">
        <v>156</v>
      </c>
      <c r="F64" s="28">
        <f t="shared" ref="F64:G65" si="2">F65</f>
        <v>1500</v>
      </c>
      <c r="G64" s="118">
        <f t="shared" si="2"/>
        <v>0</v>
      </c>
      <c r="H64" s="124">
        <f t="shared" si="0"/>
        <v>0</v>
      </c>
    </row>
    <row r="65" spans="1:8" ht="12.75" hidden="1" customHeight="1" x14ac:dyDescent="0.3">
      <c r="A65" s="62">
        <v>56</v>
      </c>
      <c r="B65" s="50">
        <v>111</v>
      </c>
      <c r="C65" s="2" t="s">
        <v>256</v>
      </c>
      <c r="D65" s="2"/>
      <c r="E65" s="77" t="s">
        <v>6</v>
      </c>
      <c r="F65" s="28">
        <f t="shared" si="2"/>
        <v>1500</v>
      </c>
      <c r="G65" s="118">
        <f t="shared" si="2"/>
        <v>0</v>
      </c>
      <c r="H65" s="124">
        <f t="shared" si="0"/>
        <v>0</v>
      </c>
    </row>
    <row r="66" spans="1:8" ht="12.75" hidden="1" customHeight="1" x14ac:dyDescent="0.25">
      <c r="A66" s="62">
        <v>57</v>
      </c>
      <c r="B66" s="51">
        <v>111</v>
      </c>
      <c r="C66" s="4" t="s">
        <v>256</v>
      </c>
      <c r="D66" s="4" t="s">
        <v>51</v>
      </c>
      <c r="E66" s="83" t="s">
        <v>52</v>
      </c>
      <c r="F66" s="58">
        <v>1500</v>
      </c>
      <c r="G66" s="119">
        <v>0</v>
      </c>
      <c r="H66" s="123">
        <f t="shared" si="0"/>
        <v>0</v>
      </c>
    </row>
    <row r="67" spans="1:8" ht="12.75" customHeight="1" x14ac:dyDescent="0.25">
      <c r="A67" s="62">
        <v>7</v>
      </c>
      <c r="B67" s="51">
        <v>113</v>
      </c>
      <c r="C67" s="2"/>
      <c r="D67" s="2"/>
      <c r="E67" s="83" t="s">
        <v>25</v>
      </c>
      <c r="F67" s="58">
        <v>46217</v>
      </c>
      <c r="G67" s="119">
        <v>45875.978329999998</v>
      </c>
      <c r="H67" s="111">
        <f t="shared" si="0"/>
        <v>99.262129367981473</v>
      </c>
    </row>
    <row r="68" spans="1:8" ht="29.25" hidden="1" customHeight="1" x14ac:dyDescent="0.3">
      <c r="A68" s="62">
        <v>59</v>
      </c>
      <c r="B68" s="50">
        <v>113</v>
      </c>
      <c r="C68" s="2" t="s">
        <v>252</v>
      </c>
      <c r="D68" s="2"/>
      <c r="E68" s="84" t="s">
        <v>741</v>
      </c>
      <c r="F68" s="28">
        <f>F69</f>
        <v>3969.1</v>
      </c>
      <c r="G68" s="118">
        <f>G69</f>
        <v>3969.1</v>
      </c>
      <c r="H68" s="124">
        <f t="shared" si="0"/>
        <v>100</v>
      </c>
    </row>
    <row r="69" spans="1:8" ht="30.75" hidden="1" customHeight="1" x14ac:dyDescent="0.3">
      <c r="A69" s="62">
        <v>60</v>
      </c>
      <c r="B69" s="50">
        <v>113</v>
      </c>
      <c r="C69" s="2" t="s">
        <v>257</v>
      </c>
      <c r="D69" s="2"/>
      <c r="E69" s="77" t="s">
        <v>417</v>
      </c>
      <c r="F69" s="28">
        <f>F70</f>
        <v>3969.1</v>
      </c>
      <c r="G69" s="118">
        <f>G70</f>
        <v>3969.1</v>
      </c>
      <c r="H69" s="124">
        <f t="shared" si="0"/>
        <v>100</v>
      </c>
    </row>
    <row r="70" spans="1:8" s="20" customFormat="1" ht="13.5" hidden="1" customHeight="1" x14ac:dyDescent="0.25">
      <c r="A70" s="62">
        <v>61</v>
      </c>
      <c r="B70" s="51">
        <v>113</v>
      </c>
      <c r="C70" s="4" t="s">
        <v>257</v>
      </c>
      <c r="D70" s="48" t="s">
        <v>53</v>
      </c>
      <c r="E70" s="83" t="s">
        <v>54</v>
      </c>
      <c r="F70" s="58">
        <f>4000-30.9</f>
        <v>3969.1</v>
      </c>
      <c r="G70" s="119">
        <v>3969.1</v>
      </c>
      <c r="H70" s="123">
        <f t="shared" si="0"/>
        <v>100</v>
      </c>
    </row>
    <row r="71" spans="1:8" ht="39.75" hidden="1" customHeight="1" x14ac:dyDescent="0.3">
      <c r="A71" s="62">
        <v>62</v>
      </c>
      <c r="B71" s="79">
        <v>113</v>
      </c>
      <c r="C71" s="10" t="s">
        <v>258</v>
      </c>
      <c r="D71" s="10"/>
      <c r="E71" s="84" t="s">
        <v>605</v>
      </c>
      <c r="F71" s="28">
        <f>F72</f>
        <v>8807.7999999999993</v>
      </c>
      <c r="G71" s="118">
        <f>G72</f>
        <v>8611.5184300000001</v>
      </c>
      <c r="H71" s="124">
        <f t="shared" si="0"/>
        <v>97.771502872453979</v>
      </c>
    </row>
    <row r="72" spans="1:8" ht="28.5" hidden="1" customHeight="1" x14ac:dyDescent="0.3">
      <c r="A72" s="62">
        <v>63</v>
      </c>
      <c r="B72" s="50">
        <v>113</v>
      </c>
      <c r="C72" s="2" t="s">
        <v>320</v>
      </c>
      <c r="D72" s="2"/>
      <c r="E72" s="77" t="s">
        <v>109</v>
      </c>
      <c r="F72" s="28">
        <f>F73+F74</f>
        <v>8807.7999999999993</v>
      </c>
      <c r="G72" s="118">
        <f>G73+G74</f>
        <v>8611.5184300000001</v>
      </c>
      <c r="H72" s="124">
        <f t="shared" si="0"/>
        <v>97.771502872453979</v>
      </c>
    </row>
    <row r="73" spans="1:8" ht="23.5" hidden="1" customHeight="1" x14ac:dyDescent="0.25">
      <c r="A73" s="62">
        <v>64</v>
      </c>
      <c r="B73" s="51">
        <v>113</v>
      </c>
      <c r="C73" s="57" t="s">
        <v>320</v>
      </c>
      <c r="D73" s="4" t="s">
        <v>50</v>
      </c>
      <c r="E73" s="83" t="s">
        <v>81</v>
      </c>
      <c r="F73" s="58">
        <v>8382.7999999999993</v>
      </c>
      <c r="G73" s="119">
        <v>8193.5813300000009</v>
      </c>
      <c r="H73" s="123">
        <f t="shared" si="0"/>
        <v>97.742774848499323</v>
      </c>
    </row>
    <row r="74" spans="1:8" ht="28.5" hidden="1" customHeight="1" x14ac:dyDescent="0.25">
      <c r="A74" s="62">
        <v>65</v>
      </c>
      <c r="B74" s="51">
        <v>113</v>
      </c>
      <c r="C74" s="57" t="s">
        <v>320</v>
      </c>
      <c r="D74" s="4">
        <v>240</v>
      </c>
      <c r="E74" s="83" t="s">
        <v>77</v>
      </c>
      <c r="F74" s="58">
        <v>425</v>
      </c>
      <c r="G74" s="119">
        <v>417.93709999999999</v>
      </c>
      <c r="H74" s="123">
        <f t="shared" si="0"/>
        <v>98.338141176470586</v>
      </c>
    </row>
    <row r="75" spans="1:8" s="21" customFormat="1" ht="39" hidden="1" x14ac:dyDescent="0.3">
      <c r="A75" s="62">
        <v>66</v>
      </c>
      <c r="B75" s="50">
        <v>113</v>
      </c>
      <c r="C75" s="10" t="s">
        <v>249</v>
      </c>
      <c r="D75" s="2"/>
      <c r="E75" s="84" t="s">
        <v>593</v>
      </c>
      <c r="F75" s="28">
        <f>F76</f>
        <v>23686.800000000003</v>
      </c>
      <c r="G75" s="118">
        <f>G76</f>
        <v>23190.939589999998</v>
      </c>
      <c r="H75" s="124">
        <f t="shared" ref="H75:H137" si="3">G75/F75*100</f>
        <v>97.906596036611091</v>
      </c>
    </row>
    <row r="76" spans="1:8" s="21" customFormat="1" ht="52.5" hidden="1" customHeight="1" x14ac:dyDescent="0.3">
      <c r="A76" s="62">
        <v>67</v>
      </c>
      <c r="B76" s="50">
        <v>113</v>
      </c>
      <c r="C76" s="10" t="s">
        <v>250</v>
      </c>
      <c r="D76" s="2"/>
      <c r="E76" s="84" t="s">
        <v>631</v>
      </c>
      <c r="F76" s="28">
        <f>F77+F81</f>
        <v>23686.800000000003</v>
      </c>
      <c r="G76" s="118">
        <f>G77+G81</f>
        <v>23190.939589999998</v>
      </c>
      <c r="H76" s="124">
        <f t="shared" si="3"/>
        <v>97.906596036611091</v>
      </c>
    </row>
    <row r="77" spans="1:8" s="21" customFormat="1" ht="15.75" hidden="1" customHeight="1" x14ac:dyDescent="0.3">
      <c r="A77" s="62">
        <v>68</v>
      </c>
      <c r="B77" s="50">
        <v>113</v>
      </c>
      <c r="C77" s="74" t="s">
        <v>634</v>
      </c>
      <c r="D77" s="2"/>
      <c r="E77" s="77" t="s">
        <v>182</v>
      </c>
      <c r="F77" s="28">
        <f>F78+F79+F80</f>
        <v>23341.600000000002</v>
      </c>
      <c r="G77" s="118">
        <f>G78+G79+G80</f>
        <v>22845.760589999998</v>
      </c>
      <c r="H77" s="124">
        <f t="shared" si="3"/>
        <v>97.87572655687697</v>
      </c>
    </row>
    <row r="78" spans="1:8" s="20" customFormat="1" ht="15" hidden="1" customHeight="1" x14ac:dyDescent="0.25">
      <c r="A78" s="62">
        <v>69</v>
      </c>
      <c r="B78" s="51">
        <v>113</v>
      </c>
      <c r="C78" s="4" t="s">
        <v>634</v>
      </c>
      <c r="D78" s="4" t="s">
        <v>44</v>
      </c>
      <c r="E78" s="83" t="s">
        <v>45</v>
      </c>
      <c r="F78" s="58">
        <f>12561.2-5000+5000-1807.7+1807.7</f>
        <v>12561.2</v>
      </c>
      <c r="G78" s="119">
        <v>12557.954400000001</v>
      </c>
      <c r="H78" s="123">
        <f t="shared" si="3"/>
        <v>99.974161704295767</v>
      </c>
    </row>
    <row r="79" spans="1:8" ht="26" hidden="1" x14ac:dyDescent="0.25">
      <c r="A79" s="62">
        <v>70</v>
      </c>
      <c r="B79" s="51">
        <v>113</v>
      </c>
      <c r="C79" s="4" t="s">
        <v>634</v>
      </c>
      <c r="D79" s="4">
        <v>240</v>
      </c>
      <c r="E79" s="83" t="s">
        <v>77</v>
      </c>
      <c r="F79" s="58">
        <v>10736.5</v>
      </c>
      <c r="G79" s="119">
        <v>10244.037189999999</v>
      </c>
      <c r="H79" s="123">
        <f t="shared" si="3"/>
        <v>95.413190425185107</v>
      </c>
    </row>
    <row r="80" spans="1:8" ht="12.75" hidden="1" customHeight="1" x14ac:dyDescent="0.25">
      <c r="A80" s="62">
        <v>71</v>
      </c>
      <c r="B80" s="51">
        <v>113</v>
      </c>
      <c r="C80" s="4" t="s">
        <v>634</v>
      </c>
      <c r="D80" s="4" t="s">
        <v>79</v>
      </c>
      <c r="E80" s="83" t="s">
        <v>80</v>
      </c>
      <c r="F80" s="58">
        <v>43.9</v>
      </c>
      <c r="G80" s="119">
        <v>43.768999999999998</v>
      </c>
      <c r="H80" s="123">
        <f t="shared" si="3"/>
        <v>99.70159453302962</v>
      </c>
    </row>
    <row r="81" spans="1:8" ht="26" hidden="1" x14ac:dyDescent="0.3">
      <c r="A81" s="62">
        <v>72</v>
      </c>
      <c r="B81" s="79">
        <v>113</v>
      </c>
      <c r="C81" s="10" t="s">
        <v>633</v>
      </c>
      <c r="D81" s="10"/>
      <c r="E81" s="84" t="s">
        <v>135</v>
      </c>
      <c r="F81" s="28">
        <f>F82</f>
        <v>345.2</v>
      </c>
      <c r="G81" s="118">
        <f>G82</f>
        <v>345.17899999999997</v>
      </c>
      <c r="H81" s="124">
        <f t="shared" si="3"/>
        <v>99.993916570104275</v>
      </c>
    </row>
    <row r="82" spans="1:8" ht="26" hidden="1" x14ac:dyDescent="0.25">
      <c r="A82" s="62">
        <v>73</v>
      </c>
      <c r="B82" s="80">
        <v>113</v>
      </c>
      <c r="C82" s="12" t="s">
        <v>633</v>
      </c>
      <c r="D82" s="4">
        <v>240</v>
      </c>
      <c r="E82" s="83" t="s">
        <v>77</v>
      </c>
      <c r="F82" s="58">
        <v>345.2</v>
      </c>
      <c r="G82" s="119">
        <v>345.17899999999997</v>
      </c>
      <c r="H82" s="123">
        <f t="shared" si="3"/>
        <v>99.993916570104275</v>
      </c>
    </row>
    <row r="83" spans="1:8" s="21" customFormat="1" ht="54" hidden="1" customHeight="1" x14ac:dyDescent="0.3">
      <c r="A83" s="62">
        <v>74</v>
      </c>
      <c r="B83" s="50">
        <v>113</v>
      </c>
      <c r="C83" s="2" t="s">
        <v>260</v>
      </c>
      <c r="D83" s="2"/>
      <c r="E83" s="84" t="s">
        <v>597</v>
      </c>
      <c r="F83" s="28">
        <f>F84+F86</f>
        <v>594</v>
      </c>
      <c r="G83" s="118">
        <f>G84+G86</f>
        <v>594</v>
      </c>
      <c r="H83" s="124">
        <f t="shared" si="3"/>
        <v>100</v>
      </c>
    </row>
    <row r="84" spans="1:8" ht="13" hidden="1" x14ac:dyDescent="0.3">
      <c r="A84" s="62">
        <v>75</v>
      </c>
      <c r="B84" s="50">
        <v>113</v>
      </c>
      <c r="C84" s="2" t="s">
        <v>324</v>
      </c>
      <c r="D84" s="2"/>
      <c r="E84" s="77" t="s">
        <v>356</v>
      </c>
      <c r="F84" s="28">
        <f>F85</f>
        <v>290</v>
      </c>
      <c r="G84" s="118">
        <f>G85</f>
        <v>290</v>
      </c>
      <c r="H84" s="124">
        <f t="shared" si="3"/>
        <v>100</v>
      </c>
    </row>
    <row r="85" spans="1:8" ht="28.5" hidden="1" customHeight="1" x14ac:dyDescent="0.25">
      <c r="A85" s="62">
        <v>76</v>
      </c>
      <c r="B85" s="51">
        <v>113</v>
      </c>
      <c r="C85" s="4" t="s">
        <v>324</v>
      </c>
      <c r="D85" s="4" t="s">
        <v>78</v>
      </c>
      <c r="E85" s="83" t="s">
        <v>77</v>
      </c>
      <c r="F85" s="58">
        <v>290</v>
      </c>
      <c r="G85" s="119">
        <v>290</v>
      </c>
      <c r="H85" s="123">
        <f t="shared" si="3"/>
        <v>100</v>
      </c>
    </row>
    <row r="86" spans="1:8" ht="53.25" hidden="1" customHeight="1" x14ac:dyDescent="0.3">
      <c r="A86" s="62">
        <v>77</v>
      </c>
      <c r="B86" s="50">
        <v>113</v>
      </c>
      <c r="C86" s="30" t="s">
        <v>187</v>
      </c>
      <c r="D86" s="2"/>
      <c r="E86" s="77" t="s">
        <v>533</v>
      </c>
      <c r="F86" s="28">
        <f>F87</f>
        <v>304</v>
      </c>
      <c r="G86" s="118">
        <f>G87</f>
        <v>304</v>
      </c>
      <c r="H86" s="124">
        <f t="shared" si="3"/>
        <v>100</v>
      </c>
    </row>
    <row r="87" spans="1:8" ht="26" hidden="1" x14ac:dyDescent="0.25">
      <c r="A87" s="62">
        <v>78</v>
      </c>
      <c r="B87" s="51">
        <v>113</v>
      </c>
      <c r="C87" s="4" t="s">
        <v>187</v>
      </c>
      <c r="D87" s="4">
        <v>240</v>
      </c>
      <c r="E87" s="83" t="s">
        <v>77</v>
      </c>
      <c r="F87" s="64">
        <v>304</v>
      </c>
      <c r="G87" s="120">
        <v>304</v>
      </c>
      <c r="H87" s="123">
        <f t="shared" si="3"/>
        <v>100</v>
      </c>
    </row>
    <row r="88" spans="1:8" ht="52" hidden="1" x14ac:dyDescent="0.3">
      <c r="A88" s="62">
        <v>79</v>
      </c>
      <c r="B88" s="50">
        <v>113</v>
      </c>
      <c r="C88" s="30" t="s">
        <v>261</v>
      </c>
      <c r="D88" s="2"/>
      <c r="E88" s="84" t="s">
        <v>748</v>
      </c>
      <c r="F88" s="28">
        <f>F89+F92</f>
        <v>264</v>
      </c>
      <c r="G88" s="118">
        <f>G89+G92</f>
        <v>264</v>
      </c>
      <c r="H88" s="124">
        <f t="shared" si="3"/>
        <v>100</v>
      </c>
    </row>
    <row r="89" spans="1:8" ht="26" hidden="1" x14ac:dyDescent="0.3">
      <c r="A89" s="62">
        <v>80</v>
      </c>
      <c r="B89" s="50">
        <v>113</v>
      </c>
      <c r="C89" s="30" t="s">
        <v>262</v>
      </c>
      <c r="D89" s="2"/>
      <c r="E89" s="84" t="s">
        <v>147</v>
      </c>
      <c r="F89" s="28">
        <f>F90</f>
        <v>256.5</v>
      </c>
      <c r="G89" s="118">
        <f>G90</f>
        <v>256.5</v>
      </c>
      <c r="H89" s="124">
        <f t="shared" si="3"/>
        <v>100</v>
      </c>
    </row>
    <row r="90" spans="1:8" ht="40.5" hidden="1" customHeight="1" x14ac:dyDescent="0.3">
      <c r="A90" s="62">
        <v>81</v>
      </c>
      <c r="B90" s="50">
        <v>113</v>
      </c>
      <c r="C90" s="30" t="s">
        <v>215</v>
      </c>
      <c r="D90" s="2"/>
      <c r="E90" s="77" t="s">
        <v>180</v>
      </c>
      <c r="F90" s="28">
        <f>F91</f>
        <v>256.5</v>
      </c>
      <c r="G90" s="118">
        <f>G91</f>
        <v>256.5</v>
      </c>
      <c r="H90" s="124">
        <f t="shared" si="3"/>
        <v>100</v>
      </c>
    </row>
    <row r="91" spans="1:8" ht="26" hidden="1" x14ac:dyDescent="0.25">
      <c r="A91" s="62">
        <v>82</v>
      </c>
      <c r="B91" s="51">
        <v>113</v>
      </c>
      <c r="C91" s="48" t="s">
        <v>215</v>
      </c>
      <c r="D91" s="4">
        <v>240</v>
      </c>
      <c r="E91" s="83" t="s">
        <v>77</v>
      </c>
      <c r="F91" s="58">
        <v>256.5</v>
      </c>
      <c r="G91" s="119">
        <v>256.5</v>
      </c>
      <c r="H91" s="123">
        <f t="shared" si="3"/>
        <v>100</v>
      </c>
    </row>
    <row r="92" spans="1:8" s="21" customFormat="1" ht="26" hidden="1" x14ac:dyDescent="0.3">
      <c r="A92" s="62">
        <v>83</v>
      </c>
      <c r="B92" s="50">
        <v>113</v>
      </c>
      <c r="C92" s="30" t="s">
        <v>263</v>
      </c>
      <c r="D92" s="2"/>
      <c r="E92" s="84" t="s">
        <v>149</v>
      </c>
      <c r="F92" s="28">
        <f>F93</f>
        <v>7.5</v>
      </c>
      <c r="G92" s="118">
        <f>G93</f>
        <v>7.5</v>
      </c>
      <c r="H92" s="124">
        <f t="shared" si="3"/>
        <v>100</v>
      </c>
    </row>
    <row r="93" spans="1:8" s="21" customFormat="1" ht="13" hidden="1" x14ac:dyDescent="0.3">
      <c r="A93" s="62">
        <v>84</v>
      </c>
      <c r="B93" s="50">
        <v>113</v>
      </c>
      <c r="C93" s="30" t="s">
        <v>265</v>
      </c>
      <c r="D93" s="2"/>
      <c r="E93" s="77" t="s">
        <v>150</v>
      </c>
      <c r="F93" s="28">
        <f>F94</f>
        <v>7.5</v>
      </c>
      <c r="G93" s="118">
        <f>G94</f>
        <v>7.5</v>
      </c>
      <c r="H93" s="124">
        <f t="shared" si="3"/>
        <v>100</v>
      </c>
    </row>
    <row r="94" spans="1:8" ht="26" hidden="1" x14ac:dyDescent="0.25">
      <c r="A94" s="62">
        <v>85</v>
      </c>
      <c r="B94" s="51">
        <v>113</v>
      </c>
      <c r="C94" s="48" t="s">
        <v>265</v>
      </c>
      <c r="D94" s="4">
        <v>240</v>
      </c>
      <c r="E94" s="83" t="s">
        <v>77</v>
      </c>
      <c r="F94" s="58">
        <v>7.5</v>
      </c>
      <c r="G94" s="119">
        <v>7.5</v>
      </c>
      <c r="H94" s="123">
        <f t="shared" si="3"/>
        <v>100</v>
      </c>
    </row>
    <row r="95" spans="1:8" s="21" customFormat="1" ht="18.75" hidden="1" customHeight="1" x14ac:dyDescent="0.3">
      <c r="A95" s="62">
        <v>86</v>
      </c>
      <c r="B95" s="50">
        <v>113</v>
      </c>
      <c r="C95" s="2" t="s">
        <v>189</v>
      </c>
      <c r="D95" s="2"/>
      <c r="E95" s="77" t="s">
        <v>106</v>
      </c>
      <c r="F95" s="28">
        <f>F104+F106+F100+F98+F96+F102</f>
        <v>764.59999999999991</v>
      </c>
      <c r="G95" s="118">
        <f>G104+G106+G100+G98+G96+G102</f>
        <v>748.84509000000003</v>
      </c>
      <c r="H95" s="124">
        <f t="shared" si="3"/>
        <v>97.939457232539908</v>
      </c>
    </row>
    <row r="96" spans="1:8" s="20" customFormat="1" ht="39" hidden="1" x14ac:dyDescent="0.3">
      <c r="A96" s="62">
        <v>87</v>
      </c>
      <c r="B96" s="50">
        <v>113</v>
      </c>
      <c r="C96" s="2" t="s">
        <v>730</v>
      </c>
      <c r="D96" s="2"/>
      <c r="E96" s="84" t="s">
        <v>735</v>
      </c>
      <c r="F96" s="28">
        <f>F97</f>
        <v>30.9</v>
      </c>
      <c r="G96" s="118">
        <f>G97</f>
        <v>30.9</v>
      </c>
      <c r="H96" s="124">
        <f t="shared" si="3"/>
        <v>100</v>
      </c>
    </row>
    <row r="97" spans="1:8" s="20" customFormat="1" ht="13" hidden="1" x14ac:dyDescent="0.25">
      <c r="A97" s="62">
        <v>88</v>
      </c>
      <c r="B97" s="51">
        <v>113</v>
      </c>
      <c r="C97" s="4" t="s">
        <v>730</v>
      </c>
      <c r="D97" s="48" t="s">
        <v>53</v>
      </c>
      <c r="E97" s="83" t="s">
        <v>54</v>
      </c>
      <c r="F97" s="58">
        <v>30.9</v>
      </c>
      <c r="G97" s="119">
        <v>30.9</v>
      </c>
      <c r="H97" s="123">
        <f t="shared" si="3"/>
        <v>100</v>
      </c>
    </row>
    <row r="98" spans="1:8" s="21" customFormat="1" ht="39" hidden="1" x14ac:dyDescent="0.3">
      <c r="A98" s="62">
        <v>89</v>
      </c>
      <c r="B98" s="50">
        <v>113</v>
      </c>
      <c r="C98" s="2" t="s">
        <v>266</v>
      </c>
      <c r="D98" s="2"/>
      <c r="E98" s="77" t="s">
        <v>183</v>
      </c>
      <c r="F98" s="28">
        <f>F99</f>
        <v>108.6</v>
      </c>
      <c r="G98" s="118">
        <f>G99</f>
        <v>108.56023999999999</v>
      </c>
      <c r="H98" s="124">
        <f t="shared" si="3"/>
        <v>99.963388581952117</v>
      </c>
    </row>
    <row r="99" spans="1:8" s="21" customFormat="1" ht="17.5" hidden="1" customHeight="1" x14ac:dyDescent="0.3">
      <c r="A99" s="62">
        <v>90</v>
      </c>
      <c r="B99" s="51">
        <v>113</v>
      </c>
      <c r="C99" s="4" t="s">
        <v>266</v>
      </c>
      <c r="D99" s="4" t="s">
        <v>50</v>
      </c>
      <c r="E99" s="83" t="s">
        <v>81</v>
      </c>
      <c r="F99" s="58">
        <v>108.6</v>
      </c>
      <c r="G99" s="119">
        <v>108.56023999999999</v>
      </c>
      <c r="H99" s="123">
        <f t="shared" si="3"/>
        <v>99.963388581952117</v>
      </c>
    </row>
    <row r="100" spans="1:8" s="20" customFormat="1" ht="26" hidden="1" x14ac:dyDescent="0.3">
      <c r="A100" s="62">
        <v>91</v>
      </c>
      <c r="B100" s="50">
        <v>113</v>
      </c>
      <c r="C100" s="2" t="s">
        <v>370</v>
      </c>
      <c r="D100" s="4"/>
      <c r="E100" s="77" t="s">
        <v>373</v>
      </c>
      <c r="F100" s="28">
        <f>F101</f>
        <v>250</v>
      </c>
      <c r="G100" s="118">
        <f>G101</f>
        <v>234.28485000000001</v>
      </c>
      <c r="H100" s="124">
        <f t="shared" si="3"/>
        <v>93.713940000000008</v>
      </c>
    </row>
    <row r="101" spans="1:8" s="20" customFormat="1" ht="26" hidden="1" x14ac:dyDescent="0.25">
      <c r="A101" s="62">
        <v>92</v>
      </c>
      <c r="B101" s="51">
        <v>113</v>
      </c>
      <c r="C101" s="4" t="s">
        <v>370</v>
      </c>
      <c r="D101" s="4" t="s">
        <v>78</v>
      </c>
      <c r="E101" s="83" t="s">
        <v>77</v>
      </c>
      <c r="F101" s="58">
        <f>220+30</f>
        <v>250</v>
      </c>
      <c r="G101" s="119">
        <v>234.28485000000001</v>
      </c>
      <c r="H101" s="123">
        <f t="shared" si="3"/>
        <v>93.713940000000008</v>
      </c>
    </row>
    <row r="102" spans="1:8" s="20" customFormat="1" ht="52" hidden="1" x14ac:dyDescent="0.3">
      <c r="A102" s="62">
        <v>93</v>
      </c>
      <c r="B102" s="79">
        <v>113</v>
      </c>
      <c r="C102" s="56" t="s">
        <v>729</v>
      </c>
      <c r="D102" s="2"/>
      <c r="E102" s="84" t="s">
        <v>734</v>
      </c>
      <c r="F102" s="28">
        <f>F103</f>
        <v>259.7</v>
      </c>
      <c r="G102" s="118">
        <f>G103</f>
        <v>259.7</v>
      </c>
      <c r="H102" s="124">
        <f t="shared" si="3"/>
        <v>100</v>
      </c>
    </row>
    <row r="103" spans="1:8" s="20" customFormat="1" ht="13" hidden="1" x14ac:dyDescent="0.25">
      <c r="A103" s="62">
        <v>94</v>
      </c>
      <c r="B103" s="80">
        <v>113</v>
      </c>
      <c r="C103" s="57" t="s">
        <v>729</v>
      </c>
      <c r="D103" s="4" t="s">
        <v>44</v>
      </c>
      <c r="E103" s="83" t="s">
        <v>45</v>
      </c>
      <c r="F103" s="64">
        <v>259.7</v>
      </c>
      <c r="G103" s="120">
        <v>259.7</v>
      </c>
      <c r="H103" s="123">
        <f t="shared" si="3"/>
        <v>100</v>
      </c>
    </row>
    <row r="104" spans="1:8" s="21" customFormat="1" ht="52" hidden="1" x14ac:dyDescent="0.3">
      <c r="A104" s="62">
        <v>95</v>
      </c>
      <c r="B104" s="50">
        <v>113</v>
      </c>
      <c r="C104" s="2" t="s">
        <v>190</v>
      </c>
      <c r="D104" s="2"/>
      <c r="E104" s="77" t="s">
        <v>73</v>
      </c>
      <c r="F104" s="28">
        <f>F105</f>
        <v>0.2</v>
      </c>
      <c r="G104" s="118">
        <f>G105</f>
        <v>0.2</v>
      </c>
      <c r="H104" s="124">
        <f t="shared" si="3"/>
        <v>100</v>
      </c>
    </row>
    <row r="105" spans="1:8" ht="26" hidden="1" x14ac:dyDescent="0.25">
      <c r="A105" s="62">
        <v>96</v>
      </c>
      <c r="B105" s="51">
        <v>113</v>
      </c>
      <c r="C105" s="4" t="s">
        <v>190</v>
      </c>
      <c r="D105" s="4">
        <v>240</v>
      </c>
      <c r="E105" s="83" t="s">
        <v>77</v>
      </c>
      <c r="F105" s="64">
        <v>0.2</v>
      </c>
      <c r="G105" s="120">
        <v>0.2</v>
      </c>
      <c r="H105" s="123">
        <f t="shared" si="3"/>
        <v>100</v>
      </c>
    </row>
    <row r="106" spans="1:8" s="21" customFormat="1" ht="25.5" hidden="1" customHeight="1" x14ac:dyDescent="0.3">
      <c r="A106" s="62">
        <v>97</v>
      </c>
      <c r="B106" s="50">
        <v>113</v>
      </c>
      <c r="C106" s="2" t="s">
        <v>191</v>
      </c>
      <c r="D106" s="2"/>
      <c r="E106" s="77" t="s">
        <v>74</v>
      </c>
      <c r="F106" s="28">
        <f>F107</f>
        <v>115.2</v>
      </c>
      <c r="G106" s="118">
        <f>G107</f>
        <v>115.2</v>
      </c>
      <c r="H106" s="124">
        <f t="shared" si="3"/>
        <v>100</v>
      </c>
    </row>
    <row r="107" spans="1:8" ht="29.25" hidden="1" customHeight="1" x14ac:dyDescent="0.25">
      <c r="A107" s="62">
        <v>98</v>
      </c>
      <c r="B107" s="51">
        <v>113</v>
      </c>
      <c r="C107" s="4" t="s">
        <v>191</v>
      </c>
      <c r="D107" s="4">
        <v>240</v>
      </c>
      <c r="E107" s="83" t="s">
        <v>77</v>
      </c>
      <c r="F107" s="64">
        <v>115.2</v>
      </c>
      <c r="G107" s="120">
        <v>115.2</v>
      </c>
      <c r="H107" s="123">
        <f t="shared" si="3"/>
        <v>100</v>
      </c>
    </row>
    <row r="108" spans="1:8" ht="15.75" customHeight="1" x14ac:dyDescent="0.3">
      <c r="A108" s="62">
        <v>8</v>
      </c>
      <c r="B108" s="50">
        <v>200</v>
      </c>
      <c r="C108" s="30"/>
      <c r="D108" s="2"/>
      <c r="E108" s="82" t="s">
        <v>7</v>
      </c>
      <c r="F108" s="28">
        <f t="shared" ref="F108:G110" si="4">F109</f>
        <v>2018</v>
      </c>
      <c r="G108" s="118">
        <f t="shared" si="4"/>
        <v>2018</v>
      </c>
      <c r="H108" s="124">
        <f t="shared" si="3"/>
        <v>100</v>
      </c>
    </row>
    <row r="109" spans="1:8" ht="12.75" customHeight="1" x14ac:dyDescent="0.25">
      <c r="A109" s="62">
        <v>9</v>
      </c>
      <c r="B109" s="51">
        <v>203</v>
      </c>
      <c r="C109" s="2"/>
      <c r="D109" s="2"/>
      <c r="E109" s="83" t="s">
        <v>8</v>
      </c>
      <c r="F109" s="58">
        <v>2018</v>
      </c>
      <c r="G109" s="119">
        <v>2018</v>
      </c>
      <c r="H109" s="111">
        <f t="shared" si="3"/>
        <v>100</v>
      </c>
    </row>
    <row r="110" spans="1:8" ht="17.5" hidden="1" customHeight="1" x14ac:dyDescent="0.3">
      <c r="A110" s="62">
        <v>101</v>
      </c>
      <c r="B110" s="50">
        <v>203</v>
      </c>
      <c r="C110" s="2" t="s">
        <v>189</v>
      </c>
      <c r="D110" s="2"/>
      <c r="E110" s="77" t="s">
        <v>106</v>
      </c>
      <c r="F110" s="28">
        <f t="shared" si="4"/>
        <v>1682.1</v>
      </c>
      <c r="G110" s="118">
        <f t="shared" si="4"/>
        <v>1682.1</v>
      </c>
      <c r="H110" s="124">
        <f t="shared" si="3"/>
        <v>100</v>
      </c>
    </row>
    <row r="111" spans="1:8" ht="26" hidden="1" x14ac:dyDescent="0.3">
      <c r="A111" s="62">
        <v>102</v>
      </c>
      <c r="B111" s="50">
        <v>203</v>
      </c>
      <c r="C111" s="2" t="s">
        <v>188</v>
      </c>
      <c r="D111" s="2"/>
      <c r="E111" s="77" t="s">
        <v>659</v>
      </c>
      <c r="F111" s="28">
        <f>F112+F113</f>
        <v>1682.1</v>
      </c>
      <c r="G111" s="118">
        <f>G112+G113</f>
        <v>1682.1</v>
      </c>
      <c r="H111" s="124">
        <f t="shared" si="3"/>
        <v>100</v>
      </c>
    </row>
    <row r="112" spans="1:8" ht="16" hidden="1" customHeight="1" x14ac:dyDescent="0.25">
      <c r="A112" s="62">
        <v>103</v>
      </c>
      <c r="B112" s="51">
        <v>203</v>
      </c>
      <c r="C112" s="4" t="s">
        <v>188</v>
      </c>
      <c r="D112" s="4" t="s">
        <v>50</v>
      </c>
      <c r="E112" s="83" t="s">
        <v>81</v>
      </c>
      <c r="F112" s="64">
        <v>1596.8</v>
      </c>
      <c r="G112" s="120">
        <v>1596.8100899999999</v>
      </c>
      <c r="H112" s="123">
        <f t="shared" si="3"/>
        <v>100.00063188877755</v>
      </c>
    </row>
    <row r="113" spans="1:8" ht="25.5" hidden="1" customHeight="1" x14ac:dyDescent="0.25">
      <c r="A113" s="62">
        <v>104</v>
      </c>
      <c r="B113" s="51">
        <v>203</v>
      </c>
      <c r="C113" s="4" t="s">
        <v>188</v>
      </c>
      <c r="D113" s="4" t="s">
        <v>78</v>
      </c>
      <c r="E113" s="83" t="s">
        <v>77</v>
      </c>
      <c r="F113" s="64">
        <v>85.3</v>
      </c>
      <c r="G113" s="120">
        <v>85.289910000000006</v>
      </c>
      <c r="H113" s="123">
        <f t="shared" si="3"/>
        <v>99.988171160609625</v>
      </c>
    </row>
    <row r="114" spans="1:8" ht="30" customHeight="1" x14ac:dyDescent="0.3">
      <c r="A114" s="62">
        <v>10</v>
      </c>
      <c r="B114" s="50">
        <v>300</v>
      </c>
      <c r="C114" s="2"/>
      <c r="D114" s="2"/>
      <c r="E114" s="82" t="s">
        <v>9</v>
      </c>
      <c r="F114" s="28">
        <f>F119+F146</f>
        <v>15774.1</v>
      </c>
      <c r="G114" s="118">
        <f>G119+G146</f>
        <v>15652.741169999999</v>
      </c>
      <c r="H114" s="124">
        <f t="shared" si="3"/>
        <v>99.230644981330158</v>
      </c>
    </row>
    <row r="115" spans="1:8" ht="26" hidden="1" x14ac:dyDescent="0.3">
      <c r="A115" s="62">
        <v>107</v>
      </c>
      <c r="B115" s="50">
        <v>309</v>
      </c>
      <c r="C115" s="2" t="s">
        <v>221</v>
      </c>
      <c r="D115" s="2"/>
      <c r="E115" s="84" t="s">
        <v>747</v>
      </c>
      <c r="F115" s="28">
        <f t="shared" ref="F115:G117" si="5">F116</f>
        <v>500</v>
      </c>
      <c r="G115" s="118">
        <f t="shared" si="5"/>
        <v>491.99</v>
      </c>
      <c r="H115" s="124">
        <f t="shared" si="3"/>
        <v>98.397999999999996</v>
      </c>
    </row>
    <row r="116" spans="1:8" ht="39" hidden="1" x14ac:dyDescent="0.3">
      <c r="A116" s="62">
        <v>108</v>
      </c>
      <c r="B116" s="50">
        <v>309</v>
      </c>
      <c r="C116" s="2" t="s">
        <v>219</v>
      </c>
      <c r="D116" s="2"/>
      <c r="E116" s="84" t="s">
        <v>159</v>
      </c>
      <c r="F116" s="28">
        <f t="shared" si="5"/>
        <v>500</v>
      </c>
      <c r="G116" s="118">
        <f t="shared" si="5"/>
        <v>491.99</v>
      </c>
      <c r="H116" s="124">
        <f t="shared" si="3"/>
        <v>98.397999999999996</v>
      </c>
    </row>
    <row r="117" spans="1:8" ht="52" hidden="1" x14ac:dyDescent="0.3">
      <c r="A117" s="62">
        <v>109</v>
      </c>
      <c r="B117" s="50">
        <v>309</v>
      </c>
      <c r="C117" s="2" t="s">
        <v>220</v>
      </c>
      <c r="D117" s="2"/>
      <c r="E117" s="77" t="s">
        <v>160</v>
      </c>
      <c r="F117" s="28">
        <f t="shared" si="5"/>
        <v>500</v>
      </c>
      <c r="G117" s="118">
        <f t="shared" si="5"/>
        <v>491.99</v>
      </c>
      <c r="H117" s="124">
        <f t="shared" si="3"/>
        <v>98.397999999999996</v>
      </c>
    </row>
    <row r="118" spans="1:8" ht="26" hidden="1" x14ac:dyDescent="0.25">
      <c r="A118" s="62">
        <v>110</v>
      </c>
      <c r="B118" s="51">
        <v>309</v>
      </c>
      <c r="C118" s="4" t="s">
        <v>220</v>
      </c>
      <c r="D118" s="4">
        <v>240</v>
      </c>
      <c r="E118" s="83" t="s">
        <v>77</v>
      </c>
      <c r="F118" s="58">
        <v>500</v>
      </c>
      <c r="G118" s="119">
        <v>491.99</v>
      </c>
      <c r="H118" s="123">
        <f t="shared" si="3"/>
        <v>98.397999999999996</v>
      </c>
    </row>
    <row r="119" spans="1:8" ht="27.65" customHeight="1" x14ac:dyDescent="0.25">
      <c r="A119" s="62">
        <v>12</v>
      </c>
      <c r="B119" s="51">
        <v>310</v>
      </c>
      <c r="C119" s="2"/>
      <c r="D119" s="2"/>
      <c r="E119" s="83" t="s">
        <v>496</v>
      </c>
      <c r="F119" s="58">
        <v>15324.1</v>
      </c>
      <c r="G119" s="119">
        <v>15243.24317</v>
      </c>
      <c r="H119" s="111">
        <f t="shared" si="3"/>
        <v>99.47235511384028</v>
      </c>
    </row>
    <row r="120" spans="1:8" ht="26" hidden="1" x14ac:dyDescent="0.3">
      <c r="A120" s="62">
        <v>112</v>
      </c>
      <c r="B120" s="50">
        <v>310</v>
      </c>
      <c r="C120" s="2" t="s">
        <v>221</v>
      </c>
      <c r="D120" s="2"/>
      <c r="E120" s="84" t="s">
        <v>607</v>
      </c>
      <c r="F120" s="28">
        <f>F128+F121+F139</f>
        <v>11139.6</v>
      </c>
      <c r="G120" s="118">
        <f>G128+G121+G139</f>
        <v>11114.901029999999</v>
      </c>
      <c r="H120" s="124">
        <f t="shared" si="3"/>
        <v>99.778277765808454</v>
      </c>
    </row>
    <row r="121" spans="1:8" ht="39" hidden="1" x14ac:dyDescent="0.3">
      <c r="A121" s="62">
        <v>113</v>
      </c>
      <c r="B121" s="50">
        <v>310</v>
      </c>
      <c r="C121" s="2" t="s">
        <v>219</v>
      </c>
      <c r="D121" s="2"/>
      <c r="E121" s="84" t="s">
        <v>159</v>
      </c>
      <c r="F121" s="28">
        <f>F122+F126+F124</f>
        <v>244</v>
      </c>
      <c r="G121" s="118">
        <f>G122+G126+G124</f>
        <v>244</v>
      </c>
      <c r="H121" s="124">
        <f t="shared" si="3"/>
        <v>100</v>
      </c>
    </row>
    <row r="122" spans="1:8" ht="26" hidden="1" x14ac:dyDescent="0.3">
      <c r="A122" s="62">
        <v>114</v>
      </c>
      <c r="B122" s="50">
        <v>310</v>
      </c>
      <c r="C122" s="30" t="s">
        <v>218</v>
      </c>
      <c r="D122" s="30"/>
      <c r="E122" s="77" t="s">
        <v>176</v>
      </c>
      <c r="F122" s="28">
        <f>F123</f>
        <v>116</v>
      </c>
      <c r="G122" s="118">
        <f>G123</f>
        <v>116</v>
      </c>
      <c r="H122" s="124">
        <f t="shared" si="3"/>
        <v>100</v>
      </c>
    </row>
    <row r="123" spans="1:8" ht="26" hidden="1" x14ac:dyDescent="0.25">
      <c r="A123" s="62">
        <v>115</v>
      </c>
      <c r="B123" s="51">
        <v>310</v>
      </c>
      <c r="C123" s="48" t="s">
        <v>218</v>
      </c>
      <c r="D123" s="4">
        <v>240</v>
      </c>
      <c r="E123" s="83" t="s">
        <v>77</v>
      </c>
      <c r="F123" s="58">
        <v>116</v>
      </c>
      <c r="G123" s="119">
        <v>116</v>
      </c>
      <c r="H123" s="123">
        <f t="shared" si="3"/>
        <v>100</v>
      </c>
    </row>
    <row r="124" spans="1:8" ht="52" hidden="1" x14ac:dyDescent="0.3">
      <c r="A124" s="62">
        <v>116</v>
      </c>
      <c r="B124" s="50">
        <v>310</v>
      </c>
      <c r="C124" s="2" t="s">
        <v>220</v>
      </c>
      <c r="D124" s="2"/>
      <c r="E124" s="77" t="s">
        <v>160</v>
      </c>
      <c r="F124" s="28">
        <f>F125</f>
        <v>92</v>
      </c>
      <c r="G124" s="118">
        <f>G125</f>
        <v>92</v>
      </c>
      <c r="H124" s="124">
        <f t="shared" si="3"/>
        <v>100</v>
      </c>
    </row>
    <row r="125" spans="1:8" ht="26" hidden="1" x14ac:dyDescent="0.25">
      <c r="A125" s="62">
        <v>117</v>
      </c>
      <c r="B125" s="51">
        <v>310</v>
      </c>
      <c r="C125" s="4" t="s">
        <v>220</v>
      </c>
      <c r="D125" s="4">
        <v>240</v>
      </c>
      <c r="E125" s="83" t="s">
        <v>77</v>
      </c>
      <c r="F125" s="58">
        <v>92</v>
      </c>
      <c r="G125" s="119">
        <v>92</v>
      </c>
      <c r="H125" s="123">
        <f t="shared" si="3"/>
        <v>100</v>
      </c>
    </row>
    <row r="126" spans="1:8" ht="39" hidden="1" x14ac:dyDescent="0.3">
      <c r="A126" s="62">
        <v>118</v>
      </c>
      <c r="B126" s="50">
        <v>310</v>
      </c>
      <c r="C126" s="2" t="s">
        <v>493</v>
      </c>
      <c r="D126" s="2"/>
      <c r="E126" s="77" t="s">
        <v>497</v>
      </c>
      <c r="F126" s="28">
        <f>F127</f>
        <v>36</v>
      </c>
      <c r="G126" s="118">
        <f>G127</f>
        <v>36</v>
      </c>
      <c r="H126" s="124">
        <f t="shared" si="3"/>
        <v>100</v>
      </c>
    </row>
    <row r="127" spans="1:8" ht="26" hidden="1" x14ac:dyDescent="0.25">
      <c r="A127" s="62">
        <v>119</v>
      </c>
      <c r="B127" s="51">
        <v>310</v>
      </c>
      <c r="C127" s="4" t="s">
        <v>493</v>
      </c>
      <c r="D127" s="4" t="s">
        <v>78</v>
      </c>
      <c r="E127" s="83" t="s">
        <v>77</v>
      </c>
      <c r="F127" s="58">
        <v>36</v>
      </c>
      <c r="G127" s="119">
        <v>36</v>
      </c>
      <c r="H127" s="123">
        <f t="shared" si="3"/>
        <v>100</v>
      </c>
    </row>
    <row r="128" spans="1:8" ht="26" hidden="1" x14ac:dyDescent="0.3">
      <c r="A128" s="62">
        <v>120</v>
      </c>
      <c r="B128" s="50">
        <v>310</v>
      </c>
      <c r="C128" s="2" t="s">
        <v>224</v>
      </c>
      <c r="D128" s="2"/>
      <c r="E128" s="84" t="s">
        <v>161</v>
      </c>
      <c r="F128" s="28">
        <f>F129+F131+F135+F137+F133</f>
        <v>2889.6</v>
      </c>
      <c r="G128" s="118">
        <f>G129+G131+G135+G137+G133</f>
        <v>2889.1196100000002</v>
      </c>
      <c r="H128" s="124">
        <f t="shared" si="3"/>
        <v>99.983375207641203</v>
      </c>
    </row>
    <row r="129" spans="1:8" s="21" customFormat="1" ht="26" hidden="1" x14ac:dyDescent="0.3">
      <c r="A129" s="62">
        <v>121</v>
      </c>
      <c r="B129" s="50">
        <v>310</v>
      </c>
      <c r="C129" s="2" t="s">
        <v>225</v>
      </c>
      <c r="D129" s="2"/>
      <c r="E129" s="77" t="s">
        <v>162</v>
      </c>
      <c r="F129" s="28">
        <f>F130</f>
        <v>659.3</v>
      </c>
      <c r="G129" s="118">
        <f>G130</f>
        <v>659.2</v>
      </c>
      <c r="H129" s="124">
        <f t="shared" si="3"/>
        <v>99.984832397997891</v>
      </c>
    </row>
    <row r="130" spans="1:8" ht="24.75" hidden="1" customHeight="1" x14ac:dyDescent="0.25">
      <c r="A130" s="62">
        <v>122</v>
      </c>
      <c r="B130" s="51">
        <v>310</v>
      </c>
      <c r="C130" s="4" t="s">
        <v>225</v>
      </c>
      <c r="D130" s="4">
        <v>240</v>
      </c>
      <c r="E130" s="83" t="s">
        <v>77</v>
      </c>
      <c r="F130" s="58">
        <v>659.3</v>
      </c>
      <c r="G130" s="119">
        <v>659.2</v>
      </c>
      <c r="H130" s="123">
        <f t="shared" si="3"/>
        <v>99.984832397997891</v>
      </c>
    </row>
    <row r="131" spans="1:8" s="21" customFormat="1" ht="27" hidden="1" customHeight="1" x14ac:dyDescent="0.3">
      <c r="A131" s="62">
        <v>123</v>
      </c>
      <c r="B131" s="50">
        <v>310</v>
      </c>
      <c r="C131" s="2" t="s">
        <v>226</v>
      </c>
      <c r="D131" s="2"/>
      <c r="E131" s="77" t="s">
        <v>177</v>
      </c>
      <c r="F131" s="28">
        <f>F132</f>
        <v>770</v>
      </c>
      <c r="G131" s="118">
        <f>G132</f>
        <v>769.72289999999998</v>
      </c>
      <c r="H131" s="124">
        <f t="shared" si="3"/>
        <v>99.964012987012978</v>
      </c>
    </row>
    <row r="132" spans="1:8" ht="24.75" hidden="1" customHeight="1" x14ac:dyDescent="0.25">
      <c r="A132" s="62">
        <v>124</v>
      </c>
      <c r="B132" s="51">
        <v>310</v>
      </c>
      <c r="C132" s="4" t="s">
        <v>226</v>
      </c>
      <c r="D132" s="4">
        <v>240</v>
      </c>
      <c r="E132" s="83" t="s">
        <v>77</v>
      </c>
      <c r="F132" s="58">
        <v>770</v>
      </c>
      <c r="G132" s="119">
        <v>769.72289999999998</v>
      </c>
      <c r="H132" s="123">
        <f t="shared" si="3"/>
        <v>99.964012987012978</v>
      </c>
    </row>
    <row r="133" spans="1:8" s="21" customFormat="1" ht="29.25" hidden="1" customHeight="1" x14ac:dyDescent="0.3">
      <c r="A133" s="62">
        <v>125</v>
      </c>
      <c r="B133" s="50">
        <v>310</v>
      </c>
      <c r="C133" s="2" t="s">
        <v>335</v>
      </c>
      <c r="D133" s="2"/>
      <c r="E133" s="77" t="s">
        <v>336</v>
      </c>
      <c r="F133" s="28">
        <f>F134</f>
        <v>329.5</v>
      </c>
      <c r="G133" s="118">
        <f>G134</f>
        <v>329.45157</v>
      </c>
      <c r="H133" s="124">
        <f t="shared" si="3"/>
        <v>99.985301972685889</v>
      </c>
    </row>
    <row r="134" spans="1:8" ht="26" hidden="1" x14ac:dyDescent="0.25">
      <c r="A134" s="62">
        <v>126</v>
      </c>
      <c r="B134" s="51">
        <v>310</v>
      </c>
      <c r="C134" s="4" t="s">
        <v>335</v>
      </c>
      <c r="D134" s="4" t="s">
        <v>72</v>
      </c>
      <c r="E134" s="83" t="s">
        <v>651</v>
      </c>
      <c r="F134" s="58">
        <v>329.5</v>
      </c>
      <c r="G134" s="119">
        <v>329.45157</v>
      </c>
      <c r="H134" s="123">
        <f t="shared" si="3"/>
        <v>99.985301972685889</v>
      </c>
    </row>
    <row r="135" spans="1:8" s="21" customFormat="1" ht="26" hidden="1" x14ac:dyDescent="0.3">
      <c r="A135" s="62">
        <v>127</v>
      </c>
      <c r="B135" s="50">
        <v>310</v>
      </c>
      <c r="C135" s="2" t="s">
        <v>228</v>
      </c>
      <c r="D135" s="2"/>
      <c r="E135" s="77" t="s">
        <v>216</v>
      </c>
      <c r="F135" s="28">
        <f>F136</f>
        <v>33</v>
      </c>
      <c r="G135" s="118">
        <f>G136</f>
        <v>32.945160000000001</v>
      </c>
      <c r="H135" s="124">
        <f t="shared" si="3"/>
        <v>99.833818181818188</v>
      </c>
    </row>
    <row r="136" spans="1:8" ht="26" hidden="1" x14ac:dyDescent="0.25">
      <c r="A136" s="62">
        <v>128</v>
      </c>
      <c r="B136" s="51">
        <v>310</v>
      </c>
      <c r="C136" s="48" t="s">
        <v>228</v>
      </c>
      <c r="D136" s="48" t="s">
        <v>72</v>
      </c>
      <c r="E136" s="83" t="s">
        <v>651</v>
      </c>
      <c r="F136" s="58">
        <v>33</v>
      </c>
      <c r="G136" s="119">
        <v>32.945160000000001</v>
      </c>
      <c r="H136" s="123">
        <f t="shared" si="3"/>
        <v>99.833818181818188</v>
      </c>
    </row>
    <row r="137" spans="1:8" s="21" customFormat="1" ht="42" hidden="1" customHeight="1" x14ac:dyDescent="0.3">
      <c r="A137" s="62">
        <v>129</v>
      </c>
      <c r="B137" s="50">
        <v>310</v>
      </c>
      <c r="C137" s="2" t="s">
        <v>227</v>
      </c>
      <c r="D137" s="2"/>
      <c r="E137" s="77" t="s">
        <v>217</v>
      </c>
      <c r="F137" s="28">
        <f>F138</f>
        <v>1097.8</v>
      </c>
      <c r="G137" s="118">
        <f>G138</f>
        <v>1097.79998</v>
      </c>
      <c r="H137" s="124">
        <f t="shared" si="3"/>
        <v>99.999998178174536</v>
      </c>
    </row>
    <row r="138" spans="1:8" ht="24.75" hidden="1" customHeight="1" x14ac:dyDescent="0.25">
      <c r="A138" s="62">
        <v>130</v>
      </c>
      <c r="B138" s="51">
        <v>310</v>
      </c>
      <c r="C138" s="4" t="s">
        <v>227</v>
      </c>
      <c r="D138" s="4">
        <v>240</v>
      </c>
      <c r="E138" s="83" t="s">
        <v>77</v>
      </c>
      <c r="F138" s="58">
        <v>1097.8</v>
      </c>
      <c r="G138" s="119">
        <v>1097.79998</v>
      </c>
      <c r="H138" s="123">
        <f t="shared" ref="H138:H201" si="6">G138/F138*100</f>
        <v>99.999998178174536</v>
      </c>
    </row>
    <row r="139" spans="1:8" ht="42" hidden="1" customHeight="1" x14ac:dyDescent="0.3">
      <c r="A139" s="62">
        <v>131</v>
      </c>
      <c r="B139" s="50">
        <v>310</v>
      </c>
      <c r="C139" s="2" t="s">
        <v>222</v>
      </c>
      <c r="D139" s="2"/>
      <c r="E139" s="84" t="s">
        <v>754</v>
      </c>
      <c r="F139" s="28">
        <f>F140</f>
        <v>8006</v>
      </c>
      <c r="G139" s="118">
        <f>G140</f>
        <v>7981.7814199999993</v>
      </c>
      <c r="H139" s="124">
        <f t="shared" si="6"/>
        <v>99.697494629028213</v>
      </c>
    </row>
    <row r="140" spans="1:8" ht="29.15" hidden="1" customHeight="1" x14ac:dyDescent="0.3">
      <c r="A140" s="62">
        <v>132</v>
      </c>
      <c r="B140" s="50">
        <v>310</v>
      </c>
      <c r="C140" s="2" t="s">
        <v>223</v>
      </c>
      <c r="D140" s="2"/>
      <c r="E140" s="77" t="s">
        <v>165</v>
      </c>
      <c r="F140" s="28">
        <f>F141+F142</f>
        <v>8006</v>
      </c>
      <c r="G140" s="118">
        <f>G141+G142</f>
        <v>7981.7814199999993</v>
      </c>
      <c r="H140" s="124">
        <f t="shared" si="6"/>
        <v>99.697494629028213</v>
      </c>
    </row>
    <row r="141" spans="1:8" ht="15" hidden="1" customHeight="1" x14ac:dyDescent="0.25">
      <c r="A141" s="62">
        <v>133</v>
      </c>
      <c r="B141" s="51">
        <v>310</v>
      </c>
      <c r="C141" s="4" t="s">
        <v>223</v>
      </c>
      <c r="D141" s="4" t="s">
        <v>44</v>
      </c>
      <c r="E141" s="83" t="s">
        <v>45</v>
      </c>
      <c r="F141" s="58">
        <v>7377.4</v>
      </c>
      <c r="G141" s="119">
        <v>7375.1266999999998</v>
      </c>
      <c r="H141" s="123">
        <f t="shared" si="6"/>
        <v>99.969185620950469</v>
      </c>
    </row>
    <row r="142" spans="1:8" ht="24.75" hidden="1" customHeight="1" x14ac:dyDescent="0.25">
      <c r="A142" s="62">
        <v>134</v>
      </c>
      <c r="B142" s="51">
        <v>310</v>
      </c>
      <c r="C142" s="4" t="s">
        <v>223</v>
      </c>
      <c r="D142" s="4">
        <v>240</v>
      </c>
      <c r="E142" s="83" t="s">
        <v>77</v>
      </c>
      <c r="F142" s="58">
        <v>628.6</v>
      </c>
      <c r="G142" s="119">
        <v>606.65472</v>
      </c>
      <c r="H142" s="123">
        <f t="shared" si="6"/>
        <v>96.508864142538968</v>
      </c>
    </row>
    <row r="143" spans="1:8" ht="19.5" hidden="1" customHeight="1" x14ac:dyDescent="0.3">
      <c r="A143" s="62">
        <v>135</v>
      </c>
      <c r="B143" s="50">
        <v>310</v>
      </c>
      <c r="C143" s="2" t="s">
        <v>189</v>
      </c>
      <c r="D143" s="2"/>
      <c r="E143" s="77" t="s">
        <v>106</v>
      </c>
      <c r="F143" s="28">
        <f>F144</f>
        <v>87.7</v>
      </c>
      <c r="G143" s="118">
        <f>G144</f>
        <v>87.7</v>
      </c>
      <c r="H143" s="124">
        <f t="shared" si="6"/>
        <v>100</v>
      </c>
    </row>
    <row r="144" spans="1:8" ht="52" hidden="1" x14ac:dyDescent="0.3">
      <c r="A144" s="62">
        <v>136</v>
      </c>
      <c r="B144" s="79">
        <v>310</v>
      </c>
      <c r="C144" s="56" t="s">
        <v>729</v>
      </c>
      <c r="D144" s="4"/>
      <c r="E144" s="84" t="s">
        <v>734</v>
      </c>
      <c r="F144" s="28">
        <f>F145</f>
        <v>87.7</v>
      </c>
      <c r="G144" s="118">
        <f>G145</f>
        <v>87.7</v>
      </c>
      <c r="H144" s="124">
        <f t="shared" si="6"/>
        <v>100</v>
      </c>
    </row>
    <row r="145" spans="1:8" ht="21" hidden="1" customHeight="1" x14ac:dyDescent="0.25">
      <c r="A145" s="62">
        <v>137</v>
      </c>
      <c r="B145" s="80">
        <v>310</v>
      </c>
      <c r="C145" s="57" t="s">
        <v>729</v>
      </c>
      <c r="D145" s="4" t="s">
        <v>44</v>
      </c>
      <c r="E145" s="83" t="s">
        <v>45</v>
      </c>
      <c r="F145" s="64">
        <v>87.7</v>
      </c>
      <c r="G145" s="120">
        <v>87.7</v>
      </c>
      <c r="H145" s="123">
        <f t="shared" si="6"/>
        <v>100</v>
      </c>
    </row>
    <row r="146" spans="1:8" ht="25.5" customHeight="1" x14ac:dyDescent="0.25">
      <c r="A146" s="62">
        <v>13</v>
      </c>
      <c r="B146" s="51">
        <v>314</v>
      </c>
      <c r="C146" s="2"/>
      <c r="D146" s="2"/>
      <c r="E146" s="83" t="s">
        <v>10</v>
      </c>
      <c r="F146" s="58">
        <v>450</v>
      </c>
      <c r="G146" s="119">
        <v>409.49799999999999</v>
      </c>
      <c r="H146" s="111">
        <f t="shared" si="6"/>
        <v>90.99955555555556</v>
      </c>
    </row>
    <row r="147" spans="1:8" ht="26" hidden="1" x14ac:dyDescent="0.3">
      <c r="A147" s="62">
        <v>139</v>
      </c>
      <c r="B147" s="50">
        <v>314</v>
      </c>
      <c r="C147" s="2" t="s">
        <v>221</v>
      </c>
      <c r="D147" s="2"/>
      <c r="E147" s="84" t="s">
        <v>747</v>
      </c>
      <c r="F147" s="28">
        <f t="shared" ref="F147:G149" si="7">F148</f>
        <v>150</v>
      </c>
      <c r="G147" s="118">
        <f t="shared" si="7"/>
        <v>150</v>
      </c>
      <c r="H147" s="124">
        <f t="shared" si="6"/>
        <v>100</v>
      </c>
    </row>
    <row r="148" spans="1:8" ht="52" hidden="1" x14ac:dyDescent="0.3">
      <c r="A148" s="62">
        <v>140</v>
      </c>
      <c r="B148" s="50">
        <v>314</v>
      </c>
      <c r="C148" s="2" t="s">
        <v>231</v>
      </c>
      <c r="D148" s="2"/>
      <c r="E148" s="84" t="s">
        <v>164</v>
      </c>
      <c r="F148" s="28">
        <f t="shared" si="7"/>
        <v>150</v>
      </c>
      <c r="G148" s="118">
        <f t="shared" si="7"/>
        <v>150</v>
      </c>
      <c r="H148" s="124">
        <f t="shared" si="6"/>
        <v>100</v>
      </c>
    </row>
    <row r="149" spans="1:8" ht="26" hidden="1" x14ac:dyDescent="0.3">
      <c r="A149" s="62">
        <v>141</v>
      </c>
      <c r="B149" s="50">
        <v>314</v>
      </c>
      <c r="C149" s="2" t="s">
        <v>230</v>
      </c>
      <c r="D149" s="2"/>
      <c r="E149" s="77" t="s">
        <v>229</v>
      </c>
      <c r="F149" s="28">
        <f t="shared" si="7"/>
        <v>150</v>
      </c>
      <c r="G149" s="118">
        <f t="shared" si="7"/>
        <v>150</v>
      </c>
      <c r="H149" s="124">
        <f t="shared" si="6"/>
        <v>100</v>
      </c>
    </row>
    <row r="150" spans="1:8" ht="26" hidden="1" x14ac:dyDescent="0.25">
      <c r="A150" s="62">
        <v>142</v>
      </c>
      <c r="B150" s="51">
        <v>314</v>
      </c>
      <c r="C150" s="4" t="s">
        <v>230</v>
      </c>
      <c r="D150" s="48" t="s">
        <v>72</v>
      </c>
      <c r="E150" s="83" t="s">
        <v>651</v>
      </c>
      <c r="F150" s="58">
        <v>150</v>
      </c>
      <c r="G150" s="119">
        <v>150</v>
      </c>
      <c r="H150" s="123">
        <f t="shared" si="6"/>
        <v>100</v>
      </c>
    </row>
    <row r="151" spans="1:8" ht="39" hidden="1" x14ac:dyDescent="0.3">
      <c r="A151" s="62">
        <v>143</v>
      </c>
      <c r="B151" s="50">
        <v>314</v>
      </c>
      <c r="C151" s="2" t="s">
        <v>439</v>
      </c>
      <c r="D151" s="2"/>
      <c r="E151" s="84" t="s">
        <v>749</v>
      </c>
      <c r="F151" s="28">
        <f>F152</f>
        <v>124.4</v>
      </c>
      <c r="G151" s="118">
        <f>G152</f>
        <v>122.92700000000001</v>
      </c>
      <c r="H151" s="124">
        <f t="shared" si="6"/>
        <v>98.815916398713838</v>
      </c>
    </row>
    <row r="152" spans="1:8" s="21" customFormat="1" ht="43" hidden="1" customHeight="1" x14ac:dyDescent="0.3">
      <c r="A152" s="62">
        <v>144</v>
      </c>
      <c r="B152" s="50">
        <v>314</v>
      </c>
      <c r="C152" s="2" t="s">
        <v>454</v>
      </c>
      <c r="D152" s="2"/>
      <c r="E152" s="77" t="s">
        <v>455</v>
      </c>
      <c r="F152" s="28">
        <f>F153</f>
        <v>124.4</v>
      </c>
      <c r="G152" s="118">
        <f>G153</f>
        <v>122.92700000000001</v>
      </c>
      <c r="H152" s="124">
        <f t="shared" si="6"/>
        <v>98.815916398713838</v>
      </c>
    </row>
    <row r="153" spans="1:8" ht="26" hidden="1" x14ac:dyDescent="0.25">
      <c r="A153" s="62">
        <v>145</v>
      </c>
      <c r="B153" s="51">
        <v>314</v>
      </c>
      <c r="C153" s="4" t="s">
        <v>454</v>
      </c>
      <c r="D153" s="4">
        <v>240</v>
      </c>
      <c r="E153" s="83" t="s">
        <v>77</v>
      </c>
      <c r="F153" s="58">
        <v>124.4</v>
      </c>
      <c r="G153" s="119">
        <v>122.92700000000001</v>
      </c>
      <c r="H153" s="123">
        <f t="shared" si="6"/>
        <v>98.815916398713838</v>
      </c>
    </row>
    <row r="154" spans="1:8" ht="15.75" customHeight="1" x14ac:dyDescent="0.3">
      <c r="A154" s="62">
        <v>14</v>
      </c>
      <c r="B154" s="50">
        <v>400</v>
      </c>
      <c r="C154" s="2"/>
      <c r="D154" s="2"/>
      <c r="E154" s="82" t="s">
        <v>11</v>
      </c>
      <c r="F154" s="28">
        <v>219673.3</v>
      </c>
      <c r="G154" s="118">
        <f>G155+G174+G185+G196+G165+G170</f>
        <v>211766.13922000004</v>
      </c>
      <c r="H154" s="111">
        <f t="shared" si="6"/>
        <v>96.40049073783662</v>
      </c>
    </row>
    <row r="155" spans="1:8" ht="15.75" customHeight="1" x14ac:dyDescent="0.25">
      <c r="A155" s="62">
        <v>15</v>
      </c>
      <c r="B155" s="51">
        <v>405</v>
      </c>
      <c r="C155" s="2"/>
      <c r="D155" s="2"/>
      <c r="E155" s="83" t="s">
        <v>185</v>
      </c>
      <c r="F155" s="58">
        <v>1291.5999999999999</v>
      </c>
      <c r="G155" s="119">
        <v>825.37005999999997</v>
      </c>
      <c r="H155" s="111">
        <f t="shared" si="6"/>
        <v>63.90291576339424</v>
      </c>
    </row>
    <row r="156" spans="1:8" ht="39" hidden="1" x14ac:dyDescent="0.3">
      <c r="A156" s="62">
        <v>148</v>
      </c>
      <c r="B156" s="50">
        <v>405</v>
      </c>
      <c r="C156" s="2" t="s">
        <v>731</v>
      </c>
      <c r="D156" s="2"/>
      <c r="E156" s="84" t="s">
        <v>736</v>
      </c>
      <c r="F156" s="28">
        <f>F157</f>
        <v>76.300000000000011</v>
      </c>
      <c r="G156" s="118">
        <f>G157</f>
        <v>76.266999999999996</v>
      </c>
      <c r="H156" s="124">
        <f t="shared" si="6"/>
        <v>99.956749672345978</v>
      </c>
    </row>
    <row r="157" spans="1:8" ht="26" hidden="1" x14ac:dyDescent="0.25">
      <c r="A157" s="62">
        <v>149</v>
      </c>
      <c r="B157" s="51">
        <v>405</v>
      </c>
      <c r="C157" s="4" t="s">
        <v>731</v>
      </c>
      <c r="D157" s="4">
        <v>240</v>
      </c>
      <c r="E157" s="83" t="s">
        <v>77</v>
      </c>
      <c r="F157" s="64">
        <f>232.8-156.4-0.1</f>
        <v>76.300000000000011</v>
      </c>
      <c r="G157" s="120">
        <v>76.266999999999996</v>
      </c>
      <c r="H157" s="123">
        <f t="shared" si="6"/>
        <v>99.956749672345978</v>
      </c>
    </row>
    <row r="158" spans="1:8" ht="15.75" hidden="1" customHeight="1" x14ac:dyDescent="0.3">
      <c r="A158" s="62">
        <v>150</v>
      </c>
      <c r="B158" s="50">
        <v>405</v>
      </c>
      <c r="C158" s="2" t="s">
        <v>189</v>
      </c>
      <c r="D158" s="2"/>
      <c r="E158" s="77" t="s">
        <v>156</v>
      </c>
      <c r="F158" s="28">
        <f>F161+F159+F163</f>
        <v>860.30000000000007</v>
      </c>
      <c r="G158" s="118">
        <f>G161+G159+G163</f>
        <v>625.16596000000004</v>
      </c>
      <c r="H158" s="124">
        <f t="shared" si="6"/>
        <v>72.668366848773687</v>
      </c>
    </row>
    <row r="159" spans="1:8" s="68" customFormat="1" ht="14.5" hidden="1" customHeight="1" x14ac:dyDescent="0.3">
      <c r="A159" s="62">
        <v>151</v>
      </c>
      <c r="B159" s="50">
        <v>405</v>
      </c>
      <c r="C159" s="30" t="s">
        <v>347</v>
      </c>
      <c r="D159" s="30"/>
      <c r="E159" s="77" t="s">
        <v>348</v>
      </c>
      <c r="F159" s="28">
        <f>F160</f>
        <v>20</v>
      </c>
      <c r="G159" s="118">
        <f>G160</f>
        <v>20</v>
      </c>
      <c r="H159" s="124">
        <f t="shared" si="6"/>
        <v>100</v>
      </c>
    </row>
    <row r="160" spans="1:8" s="68" customFormat="1" ht="26" hidden="1" x14ac:dyDescent="0.25">
      <c r="A160" s="62">
        <v>152</v>
      </c>
      <c r="B160" s="51">
        <v>405</v>
      </c>
      <c r="C160" s="48" t="s">
        <v>347</v>
      </c>
      <c r="D160" s="4">
        <v>240</v>
      </c>
      <c r="E160" s="83" t="s">
        <v>77</v>
      </c>
      <c r="F160" s="58">
        <v>20</v>
      </c>
      <c r="G160" s="119">
        <v>20</v>
      </c>
      <c r="H160" s="123">
        <f t="shared" si="6"/>
        <v>100</v>
      </c>
    </row>
    <row r="161" spans="1:8" ht="39" hidden="1" x14ac:dyDescent="0.3">
      <c r="A161" s="62">
        <v>153</v>
      </c>
      <c r="B161" s="50">
        <v>405</v>
      </c>
      <c r="C161" s="10" t="s">
        <v>192</v>
      </c>
      <c r="D161" s="2"/>
      <c r="E161" s="77" t="s">
        <v>490</v>
      </c>
      <c r="F161" s="28">
        <f>F162</f>
        <v>539.70000000000005</v>
      </c>
      <c r="G161" s="118">
        <f>G162</f>
        <v>491.65395999999998</v>
      </c>
      <c r="H161" s="124">
        <f t="shared" si="6"/>
        <v>91.097639429312565</v>
      </c>
    </row>
    <row r="162" spans="1:8" s="59" customFormat="1" ht="26" hidden="1" x14ac:dyDescent="0.25">
      <c r="A162" s="62">
        <v>154</v>
      </c>
      <c r="B162" s="51">
        <v>405</v>
      </c>
      <c r="C162" s="4" t="s">
        <v>192</v>
      </c>
      <c r="D162" s="4">
        <v>240</v>
      </c>
      <c r="E162" s="83" t="s">
        <v>77</v>
      </c>
      <c r="F162" s="64">
        <v>539.70000000000005</v>
      </c>
      <c r="G162" s="120">
        <v>491.65395999999998</v>
      </c>
      <c r="H162" s="123">
        <f t="shared" si="6"/>
        <v>91.097639429312565</v>
      </c>
    </row>
    <row r="163" spans="1:8" s="59" customFormat="1" ht="41.5" hidden="1" customHeight="1" x14ac:dyDescent="0.3">
      <c r="A163" s="62">
        <v>155</v>
      </c>
      <c r="B163" s="50">
        <v>405</v>
      </c>
      <c r="C163" s="2" t="s">
        <v>566</v>
      </c>
      <c r="D163" s="2"/>
      <c r="E163" s="77" t="s">
        <v>567</v>
      </c>
      <c r="F163" s="28">
        <f>F164</f>
        <v>300.60000000000002</v>
      </c>
      <c r="G163" s="118">
        <f>G164</f>
        <v>113.512</v>
      </c>
      <c r="H163" s="124">
        <f t="shared" si="6"/>
        <v>37.761809713905521</v>
      </c>
    </row>
    <row r="164" spans="1:8" s="59" customFormat="1" ht="26" hidden="1" x14ac:dyDescent="0.25">
      <c r="A164" s="62">
        <v>156</v>
      </c>
      <c r="B164" s="51">
        <v>405</v>
      </c>
      <c r="C164" s="4" t="s">
        <v>566</v>
      </c>
      <c r="D164" s="4">
        <v>240</v>
      </c>
      <c r="E164" s="83" t="s">
        <v>77</v>
      </c>
      <c r="F164" s="64">
        <v>300.60000000000002</v>
      </c>
      <c r="G164" s="120">
        <v>113.512</v>
      </c>
      <c r="H164" s="123">
        <f t="shared" si="6"/>
        <v>37.761809713905521</v>
      </c>
    </row>
    <row r="165" spans="1:8" ht="15.75" customHeight="1" x14ac:dyDescent="0.25">
      <c r="A165" s="62">
        <v>16</v>
      </c>
      <c r="B165" s="51">
        <v>406</v>
      </c>
      <c r="C165" s="2"/>
      <c r="D165" s="2"/>
      <c r="E165" s="83" t="s">
        <v>55</v>
      </c>
      <c r="F165" s="58">
        <v>932.6</v>
      </c>
      <c r="G165" s="119">
        <v>923.19992000000002</v>
      </c>
      <c r="H165" s="111">
        <f t="shared" si="6"/>
        <v>98.992056615912503</v>
      </c>
    </row>
    <row r="166" spans="1:8" s="21" customFormat="1" ht="39" hidden="1" x14ac:dyDescent="0.3">
      <c r="A166" s="62">
        <v>158</v>
      </c>
      <c r="B166" s="50">
        <v>406</v>
      </c>
      <c r="C166" s="30" t="s">
        <v>232</v>
      </c>
      <c r="D166" s="2"/>
      <c r="E166" s="84" t="s">
        <v>745</v>
      </c>
      <c r="F166" s="28">
        <f t="shared" ref="F166:G168" si="8">F167</f>
        <v>2351.8000000000002</v>
      </c>
      <c r="G166" s="118">
        <f t="shared" si="8"/>
        <v>2350.5519399999998</v>
      </c>
      <c r="H166" s="124">
        <f t="shared" si="6"/>
        <v>99.946931711880254</v>
      </c>
    </row>
    <row r="167" spans="1:8" s="21" customFormat="1" ht="26" hidden="1" x14ac:dyDescent="0.3">
      <c r="A167" s="62">
        <v>159</v>
      </c>
      <c r="B167" s="1">
        <v>406</v>
      </c>
      <c r="C167" s="2" t="s">
        <v>431</v>
      </c>
      <c r="D167" s="2"/>
      <c r="E167" s="84" t="s">
        <v>428</v>
      </c>
      <c r="F167" s="28">
        <f t="shared" si="8"/>
        <v>2351.8000000000002</v>
      </c>
      <c r="G167" s="118">
        <f t="shared" si="8"/>
        <v>2350.5519399999998</v>
      </c>
      <c r="H167" s="124">
        <f t="shared" si="6"/>
        <v>99.946931711880254</v>
      </c>
    </row>
    <row r="168" spans="1:8" ht="21" hidden="1" customHeight="1" x14ac:dyDescent="0.3">
      <c r="A168" s="62">
        <v>160</v>
      </c>
      <c r="B168" s="50">
        <v>406</v>
      </c>
      <c r="C168" s="30" t="s">
        <v>387</v>
      </c>
      <c r="D168" s="2"/>
      <c r="E168" s="77" t="s">
        <v>69</v>
      </c>
      <c r="F168" s="28">
        <f t="shared" si="8"/>
        <v>2351.8000000000002</v>
      </c>
      <c r="G168" s="118">
        <f t="shared" si="8"/>
        <v>2350.5519399999998</v>
      </c>
      <c r="H168" s="124">
        <f t="shared" si="6"/>
        <v>99.946931711880254</v>
      </c>
    </row>
    <row r="169" spans="1:8" ht="24.75" hidden="1" customHeight="1" x14ac:dyDescent="0.25">
      <c r="A169" s="62">
        <v>161</v>
      </c>
      <c r="B169" s="51">
        <v>406</v>
      </c>
      <c r="C169" s="48" t="s">
        <v>387</v>
      </c>
      <c r="D169" s="4">
        <v>240</v>
      </c>
      <c r="E169" s="83" t="s">
        <v>77</v>
      </c>
      <c r="F169" s="58">
        <v>2351.8000000000002</v>
      </c>
      <c r="G169" s="119">
        <v>2350.5519399999998</v>
      </c>
      <c r="H169" s="123">
        <f t="shared" si="6"/>
        <v>99.946931711880254</v>
      </c>
    </row>
    <row r="170" spans="1:8" ht="13" x14ac:dyDescent="0.25">
      <c r="A170" s="62">
        <v>17</v>
      </c>
      <c r="B170" s="51">
        <v>407</v>
      </c>
      <c r="C170" s="2"/>
      <c r="D170" s="2"/>
      <c r="E170" s="83" t="s">
        <v>84</v>
      </c>
      <c r="F170" s="58">
        <v>81</v>
      </c>
      <c r="G170" s="119">
        <v>81</v>
      </c>
      <c r="H170" s="111">
        <f t="shared" si="6"/>
        <v>100</v>
      </c>
    </row>
    <row r="171" spans="1:8" ht="13" hidden="1" x14ac:dyDescent="0.3">
      <c r="A171" s="62">
        <v>163</v>
      </c>
      <c r="B171" s="50">
        <v>407</v>
      </c>
      <c r="C171" s="2" t="s">
        <v>189</v>
      </c>
      <c r="D171" s="2"/>
      <c r="E171" s="77" t="s">
        <v>156</v>
      </c>
      <c r="F171" s="28">
        <f t="shared" ref="F171:G172" si="9">F172</f>
        <v>98</v>
      </c>
      <c r="G171" s="118">
        <f t="shared" si="9"/>
        <v>97.967190000000002</v>
      </c>
      <c r="H171" s="124">
        <f t="shared" si="6"/>
        <v>99.966520408163277</v>
      </c>
    </row>
    <row r="172" spans="1:8" ht="13" hidden="1" x14ac:dyDescent="0.3">
      <c r="A172" s="62">
        <v>164</v>
      </c>
      <c r="B172" s="50">
        <v>407</v>
      </c>
      <c r="C172" s="2" t="s">
        <v>554</v>
      </c>
      <c r="D172" s="2"/>
      <c r="E172" s="77" t="s">
        <v>555</v>
      </c>
      <c r="F172" s="28">
        <f t="shared" si="9"/>
        <v>98</v>
      </c>
      <c r="G172" s="118">
        <f t="shared" si="9"/>
        <v>97.967190000000002</v>
      </c>
      <c r="H172" s="124">
        <f t="shared" si="6"/>
        <v>99.966520408163277</v>
      </c>
    </row>
    <row r="173" spans="1:8" ht="24.75" hidden="1" customHeight="1" x14ac:dyDescent="0.25">
      <c r="A173" s="62">
        <v>165</v>
      </c>
      <c r="B173" s="51">
        <v>407</v>
      </c>
      <c r="C173" s="4" t="s">
        <v>554</v>
      </c>
      <c r="D173" s="4">
        <v>240</v>
      </c>
      <c r="E173" s="83" t="s">
        <v>77</v>
      </c>
      <c r="F173" s="58">
        <v>98</v>
      </c>
      <c r="G173" s="119">
        <v>97.967190000000002</v>
      </c>
      <c r="H173" s="123">
        <f t="shared" si="6"/>
        <v>99.966520408163277</v>
      </c>
    </row>
    <row r="174" spans="1:8" ht="13" x14ac:dyDescent="0.25">
      <c r="A174" s="62">
        <v>18</v>
      </c>
      <c r="B174" s="51">
        <v>408</v>
      </c>
      <c r="C174" s="2"/>
      <c r="D174" s="2"/>
      <c r="E174" s="83" t="s">
        <v>12</v>
      </c>
      <c r="F174" s="58">
        <v>118806.2</v>
      </c>
      <c r="G174" s="119">
        <v>118749.59764000001</v>
      </c>
      <c r="H174" s="111">
        <f t="shared" si="6"/>
        <v>99.952357402223129</v>
      </c>
    </row>
    <row r="175" spans="1:8" ht="32.25" hidden="1" customHeight="1" x14ac:dyDescent="0.3">
      <c r="A175" s="62">
        <v>167</v>
      </c>
      <c r="B175" s="50">
        <v>408</v>
      </c>
      <c r="C175" s="2" t="s">
        <v>234</v>
      </c>
      <c r="D175" s="2"/>
      <c r="E175" s="84" t="s">
        <v>746</v>
      </c>
      <c r="F175" s="28">
        <f>F176+F179</f>
        <v>67982</v>
      </c>
      <c r="G175" s="118">
        <f>G176+G179</f>
        <v>67982</v>
      </c>
      <c r="H175" s="124">
        <f t="shared" si="6"/>
        <v>100</v>
      </c>
    </row>
    <row r="176" spans="1:8" s="21" customFormat="1" ht="26" hidden="1" x14ac:dyDescent="0.3">
      <c r="A176" s="62">
        <v>168</v>
      </c>
      <c r="B176" s="50">
        <v>408</v>
      </c>
      <c r="C176" s="2" t="s">
        <v>235</v>
      </c>
      <c r="D176" s="2"/>
      <c r="E176" s="84" t="s">
        <v>132</v>
      </c>
      <c r="F176" s="28">
        <f>F177</f>
        <v>67722</v>
      </c>
      <c r="G176" s="118">
        <f>G177</f>
        <v>67722</v>
      </c>
      <c r="H176" s="124">
        <f t="shared" si="6"/>
        <v>100</v>
      </c>
    </row>
    <row r="177" spans="1:8" s="21" customFormat="1" ht="27.75" hidden="1" customHeight="1" x14ac:dyDescent="0.3">
      <c r="A177" s="62">
        <v>169</v>
      </c>
      <c r="B177" s="50">
        <v>408</v>
      </c>
      <c r="C177" s="2" t="s">
        <v>419</v>
      </c>
      <c r="D177" s="2"/>
      <c r="E177" s="77" t="s">
        <v>133</v>
      </c>
      <c r="F177" s="28">
        <f>F178</f>
        <v>67722</v>
      </c>
      <c r="G177" s="118">
        <f>G178</f>
        <v>67722</v>
      </c>
      <c r="H177" s="124">
        <f t="shared" si="6"/>
        <v>100</v>
      </c>
    </row>
    <row r="178" spans="1:8" ht="41.5" hidden="1" customHeight="1" x14ac:dyDescent="0.25">
      <c r="A178" s="62">
        <v>170</v>
      </c>
      <c r="B178" s="51">
        <v>408</v>
      </c>
      <c r="C178" s="4" t="s">
        <v>419</v>
      </c>
      <c r="D178" s="4" t="s">
        <v>56</v>
      </c>
      <c r="E178" s="83" t="s">
        <v>517</v>
      </c>
      <c r="F178" s="58">
        <v>67722</v>
      </c>
      <c r="G178" s="119">
        <v>67722</v>
      </c>
      <c r="H178" s="123">
        <f t="shared" si="6"/>
        <v>100</v>
      </c>
    </row>
    <row r="179" spans="1:8" ht="25.5" hidden="1" customHeight="1" x14ac:dyDescent="0.3">
      <c r="A179" s="62">
        <v>171</v>
      </c>
      <c r="B179" s="50">
        <v>408</v>
      </c>
      <c r="C179" s="2" t="s">
        <v>553</v>
      </c>
      <c r="D179" s="4"/>
      <c r="E179" s="84" t="s">
        <v>559</v>
      </c>
      <c r="F179" s="28">
        <f>F180</f>
        <v>260</v>
      </c>
      <c r="G179" s="118">
        <f>G180</f>
        <v>260</v>
      </c>
      <c r="H179" s="124">
        <f t="shared" si="6"/>
        <v>100</v>
      </c>
    </row>
    <row r="180" spans="1:8" ht="39" hidden="1" x14ac:dyDescent="0.3">
      <c r="A180" s="62">
        <v>172</v>
      </c>
      <c r="B180" s="50">
        <v>408</v>
      </c>
      <c r="C180" s="2" t="s">
        <v>551</v>
      </c>
      <c r="D180" s="2"/>
      <c r="E180" s="77" t="s">
        <v>552</v>
      </c>
      <c r="F180" s="28">
        <f>F181</f>
        <v>260</v>
      </c>
      <c r="G180" s="118">
        <f>G181</f>
        <v>260</v>
      </c>
      <c r="H180" s="124">
        <f t="shared" si="6"/>
        <v>100</v>
      </c>
    </row>
    <row r="181" spans="1:8" ht="39" hidden="1" x14ac:dyDescent="0.25">
      <c r="A181" s="62">
        <v>173</v>
      </c>
      <c r="B181" s="51">
        <v>408</v>
      </c>
      <c r="C181" s="4" t="s">
        <v>551</v>
      </c>
      <c r="D181" s="4" t="s">
        <v>56</v>
      </c>
      <c r="E181" s="83" t="s">
        <v>517</v>
      </c>
      <c r="F181" s="58">
        <v>260</v>
      </c>
      <c r="G181" s="119">
        <v>260</v>
      </c>
      <c r="H181" s="123">
        <f t="shared" si="6"/>
        <v>100</v>
      </c>
    </row>
    <row r="182" spans="1:8" ht="17.149999999999999" hidden="1" customHeight="1" x14ac:dyDescent="0.3">
      <c r="A182" s="62">
        <v>174</v>
      </c>
      <c r="B182" s="50">
        <v>408</v>
      </c>
      <c r="C182" s="10" t="s">
        <v>189</v>
      </c>
      <c r="D182" s="2"/>
      <c r="E182" s="77" t="s">
        <v>156</v>
      </c>
      <c r="F182" s="28">
        <f>F183</f>
        <v>332.9</v>
      </c>
      <c r="G182" s="118">
        <f>G183</f>
        <v>320.52391999999998</v>
      </c>
      <c r="H182" s="124">
        <f t="shared" si="6"/>
        <v>96.282343045959749</v>
      </c>
    </row>
    <row r="183" spans="1:8" ht="26" hidden="1" x14ac:dyDescent="0.3">
      <c r="A183" s="62">
        <v>175</v>
      </c>
      <c r="B183" s="50">
        <v>408</v>
      </c>
      <c r="C183" s="2" t="s">
        <v>267</v>
      </c>
      <c r="D183" s="2"/>
      <c r="E183" s="77" t="s">
        <v>233</v>
      </c>
      <c r="F183" s="28">
        <f>F184</f>
        <v>332.9</v>
      </c>
      <c r="G183" s="118">
        <f>G184</f>
        <v>320.52391999999998</v>
      </c>
      <c r="H183" s="124">
        <f t="shared" si="6"/>
        <v>96.282343045959749</v>
      </c>
    </row>
    <row r="184" spans="1:8" ht="26" hidden="1" x14ac:dyDescent="0.25">
      <c r="A184" s="62">
        <v>176</v>
      </c>
      <c r="B184" s="51">
        <v>408</v>
      </c>
      <c r="C184" s="4" t="s">
        <v>267</v>
      </c>
      <c r="D184" s="4">
        <v>240</v>
      </c>
      <c r="E184" s="83" t="s">
        <v>77</v>
      </c>
      <c r="F184" s="58">
        <f>286+46.9</f>
        <v>332.9</v>
      </c>
      <c r="G184" s="119">
        <v>320.52391999999998</v>
      </c>
      <c r="H184" s="123">
        <f t="shared" si="6"/>
        <v>96.282343045959749</v>
      </c>
    </row>
    <row r="185" spans="1:8" s="21" customFormat="1" ht="14.25" customHeight="1" x14ac:dyDescent="0.3">
      <c r="A185" s="62">
        <v>19</v>
      </c>
      <c r="B185" s="51">
        <v>409</v>
      </c>
      <c r="C185" s="2"/>
      <c r="D185" s="2"/>
      <c r="E185" s="83" t="s">
        <v>57</v>
      </c>
      <c r="F185" s="58">
        <v>90996.1</v>
      </c>
      <c r="G185" s="119">
        <v>84326.267160000003</v>
      </c>
      <c r="H185" s="111">
        <f t="shared" si="6"/>
        <v>92.670199228318566</v>
      </c>
    </row>
    <row r="186" spans="1:8" s="21" customFormat="1" ht="39" hidden="1" x14ac:dyDescent="0.3">
      <c r="A186" s="62">
        <v>178</v>
      </c>
      <c r="B186" s="50">
        <v>409</v>
      </c>
      <c r="C186" s="10" t="s">
        <v>258</v>
      </c>
      <c r="D186" s="10"/>
      <c r="E186" s="84" t="s">
        <v>605</v>
      </c>
      <c r="F186" s="28">
        <f>F187</f>
        <v>400</v>
      </c>
      <c r="G186" s="118">
        <f>G187</f>
        <v>229.5</v>
      </c>
      <c r="H186" s="124">
        <f t="shared" si="6"/>
        <v>57.375</v>
      </c>
    </row>
    <row r="187" spans="1:8" s="21" customFormat="1" ht="52" hidden="1" x14ac:dyDescent="0.3">
      <c r="A187" s="62">
        <v>179</v>
      </c>
      <c r="B187" s="50">
        <v>409</v>
      </c>
      <c r="C187" s="10" t="s">
        <v>273</v>
      </c>
      <c r="D187" s="10"/>
      <c r="E187" s="77" t="s">
        <v>118</v>
      </c>
      <c r="F187" s="28">
        <f>F188</f>
        <v>400</v>
      </c>
      <c r="G187" s="118">
        <f>G188</f>
        <v>229.5</v>
      </c>
      <c r="H187" s="124">
        <f t="shared" si="6"/>
        <v>57.375</v>
      </c>
    </row>
    <row r="188" spans="1:8" s="21" customFormat="1" ht="26" hidden="1" x14ac:dyDescent="0.3">
      <c r="A188" s="62">
        <v>180</v>
      </c>
      <c r="B188" s="51">
        <v>409</v>
      </c>
      <c r="C188" s="12" t="s">
        <v>273</v>
      </c>
      <c r="D188" s="12" t="s">
        <v>78</v>
      </c>
      <c r="E188" s="83" t="s">
        <v>77</v>
      </c>
      <c r="F188" s="58">
        <v>400</v>
      </c>
      <c r="G188" s="119">
        <v>229.5</v>
      </c>
      <c r="H188" s="123">
        <f t="shared" si="6"/>
        <v>57.375</v>
      </c>
    </row>
    <row r="189" spans="1:8" s="20" customFormat="1" ht="26" hidden="1" x14ac:dyDescent="0.3">
      <c r="A189" s="62">
        <v>181</v>
      </c>
      <c r="B189" s="50">
        <v>409</v>
      </c>
      <c r="C189" s="2" t="s">
        <v>234</v>
      </c>
      <c r="D189" s="2"/>
      <c r="E189" s="84" t="s">
        <v>746</v>
      </c>
      <c r="F189" s="28">
        <f>F190+F193</f>
        <v>77845.400000000009</v>
      </c>
      <c r="G189" s="118">
        <f>G190+G193</f>
        <v>76124.079299999998</v>
      </c>
      <c r="H189" s="124">
        <f t="shared" si="6"/>
        <v>97.788795869762353</v>
      </c>
    </row>
    <row r="190" spans="1:8" ht="39" hidden="1" x14ac:dyDescent="0.3">
      <c r="A190" s="62">
        <v>182</v>
      </c>
      <c r="B190" s="50">
        <v>409</v>
      </c>
      <c r="C190" s="2" t="s">
        <v>268</v>
      </c>
      <c r="D190" s="2"/>
      <c r="E190" s="84" t="s">
        <v>136</v>
      </c>
      <c r="F190" s="28">
        <f>F191</f>
        <v>65037.8</v>
      </c>
      <c r="G190" s="118">
        <f>G191</f>
        <v>63877.45607</v>
      </c>
      <c r="H190" s="124">
        <f t="shared" si="6"/>
        <v>98.215893019136558</v>
      </c>
    </row>
    <row r="191" spans="1:8" ht="56" hidden="1" customHeight="1" x14ac:dyDescent="0.3">
      <c r="A191" s="62">
        <v>183</v>
      </c>
      <c r="B191" s="50">
        <v>409</v>
      </c>
      <c r="C191" s="2" t="s">
        <v>556</v>
      </c>
      <c r="D191" s="2"/>
      <c r="E191" s="77" t="s">
        <v>740</v>
      </c>
      <c r="F191" s="28">
        <f>F192</f>
        <v>65037.8</v>
      </c>
      <c r="G191" s="118">
        <f>G192</f>
        <v>63877.45607</v>
      </c>
      <c r="H191" s="124">
        <f t="shared" si="6"/>
        <v>98.215893019136558</v>
      </c>
    </row>
    <row r="192" spans="1:8" ht="26" hidden="1" x14ac:dyDescent="0.25">
      <c r="A192" s="62">
        <v>184</v>
      </c>
      <c r="B192" s="51">
        <v>409</v>
      </c>
      <c r="C192" s="4" t="s">
        <v>556</v>
      </c>
      <c r="D192" s="4">
        <v>240</v>
      </c>
      <c r="E192" s="83" t="s">
        <v>77</v>
      </c>
      <c r="F192" s="58">
        <v>65037.8</v>
      </c>
      <c r="G192" s="119">
        <v>63877.45607</v>
      </c>
      <c r="H192" s="123">
        <f t="shared" si="6"/>
        <v>98.215893019136558</v>
      </c>
    </row>
    <row r="193" spans="1:8" ht="25.5" hidden="1" customHeight="1" x14ac:dyDescent="0.3">
      <c r="A193" s="62">
        <v>185</v>
      </c>
      <c r="B193" s="50">
        <v>409</v>
      </c>
      <c r="C193" s="2" t="s">
        <v>269</v>
      </c>
      <c r="D193" s="2"/>
      <c r="E193" s="84" t="s">
        <v>138</v>
      </c>
      <c r="F193" s="28">
        <f>F194</f>
        <v>12807.6</v>
      </c>
      <c r="G193" s="118">
        <f>G194</f>
        <v>12246.623229999999</v>
      </c>
      <c r="H193" s="124">
        <f t="shared" si="6"/>
        <v>95.619969627408722</v>
      </c>
    </row>
    <row r="194" spans="1:8" ht="27.75" hidden="1" customHeight="1" x14ac:dyDescent="0.3">
      <c r="A194" s="62">
        <v>186</v>
      </c>
      <c r="B194" s="50">
        <v>409</v>
      </c>
      <c r="C194" s="2" t="s">
        <v>558</v>
      </c>
      <c r="D194" s="2"/>
      <c r="E194" s="77" t="s">
        <v>557</v>
      </c>
      <c r="F194" s="28">
        <f>F195</f>
        <v>12807.6</v>
      </c>
      <c r="G194" s="118">
        <f>G195</f>
        <v>12246.623229999999</v>
      </c>
      <c r="H194" s="124">
        <f t="shared" si="6"/>
        <v>95.619969627408722</v>
      </c>
    </row>
    <row r="195" spans="1:8" s="20" customFormat="1" ht="26" hidden="1" x14ac:dyDescent="0.25">
      <c r="A195" s="62">
        <v>187</v>
      </c>
      <c r="B195" s="51">
        <v>409</v>
      </c>
      <c r="C195" s="4" t="s">
        <v>558</v>
      </c>
      <c r="D195" s="4">
        <v>240</v>
      </c>
      <c r="E195" s="83" t="s">
        <v>77</v>
      </c>
      <c r="F195" s="58">
        <v>12807.6</v>
      </c>
      <c r="G195" s="119">
        <v>12246.623229999999</v>
      </c>
      <c r="H195" s="123">
        <f t="shared" si="6"/>
        <v>95.619969627408722</v>
      </c>
    </row>
    <row r="196" spans="1:8" ht="17.25" customHeight="1" x14ac:dyDescent="0.25">
      <c r="A196" s="62">
        <v>20</v>
      </c>
      <c r="B196" s="51">
        <v>412</v>
      </c>
      <c r="C196" s="2"/>
      <c r="D196" s="2"/>
      <c r="E196" s="83" t="s">
        <v>67</v>
      </c>
      <c r="F196" s="58">
        <v>7565.9</v>
      </c>
      <c r="G196" s="119">
        <v>6860.7044400000004</v>
      </c>
      <c r="H196" s="111">
        <f t="shared" si="6"/>
        <v>90.679290500799652</v>
      </c>
    </row>
    <row r="197" spans="1:8" ht="39" hidden="1" x14ac:dyDescent="0.3">
      <c r="A197" s="62">
        <v>189</v>
      </c>
      <c r="B197" s="79">
        <v>412</v>
      </c>
      <c r="C197" s="10" t="s">
        <v>258</v>
      </c>
      <c r="D197" s="10"/>
      <c r="E197" s="84" t="s">
        <v>605</v>
      </c>
      <c r="F197" s="28">
        <f>F198+F200+F204+F202</f>
        <v>1227.1000000000001</v>
      </c>
      <c r="G197" s="118">
        <f>G198+G200+G204+G202</f>
        <v>1226.932</v>
      </c>
      <c r="H197" s="124">
        <f t="shared" si="6"/>
        <v>99.986309184255546</v>
      </c>
    </row>
    <row r="198" spans="1:8" s="59" customFormat="1" ht="28" hidden="1" customHeight="1" x14ac:dyDescent="0.3">
      <c r="A198" s="62">
        <v>190</v>
      </c>
      <c r="B198" s="79">
        <v>412</v>
      </c>
      <c r="C198" s="10" t="s">
        <v>272</v>
      </c>
      <c r="D198" s="10"/>
      <c r="E198" s="77" t="s">
        <v>181</v>
      </c>
      <c r="F198" s="28">
        <f>F199</f>
        <v>519</v>
      </c>
      <c r="G198" s="118">
        <f>G199</f>
        <v>519</v>
      </c>
      <c r="H198" s="124">
        <f t="shared" si="6"/>
        <v>100</v>
      </c>
    </row>
    <row r="199" spans="1:8" ht="29.25" hidden="1" customHeight="1" x14ac:dyDescent="0.25">
      <c r="A199" s="62">
        <v>191</v>
      </c>
      <c r="B199" s="80">
        <v>412</v>
      </c>
      <c r="C199" s="12" t="s">
        <v>272</v>
      </c>
      <c r="D199" s="12" t="s">
        <v>78</v>
      </c>
      <c r="E199" s="83" t="s">
        <v>77</v>
      </c>
      <c r="F199" s="58">
        <v>519</v>
      </c>
      <c r="G199" s="119">
        <v>519</v>
      </c>
      <c r="H199" s="123">
        <f t="shared" si="6"/>
        <v>100</v>
      </c>
    </row>
    <row r="200" spans="1:8" s="21" customFormat="1" ht="52" hidden="1" x14ac:dyDescent="0.3">
      <c r="A200" s="62">
        <v>192</v>
      </c>
      <c r="B200" s="79">
        <v>412</v>
      </c>
      <c r="C200" s="10" t="s">
        <v>273</v>
      </c>
      <c r="D200" s="10"/>
      <c r="E200" s="77" t="s">
        <v>118</v>
      </c>
      <c r="F200" s="28">
        <f>F201</f>
        <v>344.90000000000003</v>
      </c>
      <c r="G200" s="118">
        <f>G201</f>
        <v>344.767</v>
      </c>
      <c r="H200" s="124">
        <f t="shared" si="6"/>
        <v>99.961438097999405</v>
      </c>
    </row>
    <row r="201" spans="1:8" ht="29.25" hidden="1" customHeight="1" x14ac:dyDescent="0.25">
      <c r="A201" s="62">
        <v>193</v>
      </c>
      <c r="B201" s="80">
        <v>412</v>
      </c>
      <c r="C201" s="12" t="s">
        <v>273</v>
      </c>
      <c r="D201" s="12" t="s">
        <v>78</v>
      </c>
      <c r="E201" s="83" t="s">
        <v>77</v>
      </c>
      <c r="F201" s="58">
        <f>344.8+0.1</f>
        <v>344.90000000000003</v>
      </c>
      <c r="G201" s="119">
        <v>344.767</v>
      </c>
      <c r="H201" s="123">
        <f t="shared" si="6"/>
        <v>99.961438097999405</v>
      </c>
    </row>
    <row r="202" spans="1:8" ht="39" hidden="1" x14ac:dyDescent="0.3">
      <c r="A202" s="62">
        <v>194</v>
      </c>
      <c r="B202" s="79">
        <v>412</v>
      </c>
      <c r="C202" s="10" t="s">
        <v>610</v>
      </c>
      <c r="D202" s="10"/>
      <c r="E202" s="77" t="s">
        <v>611</v>
      </c>
      <c r="F202" s="28">
        <f>F203</f>
        <v>196</v>
      </c>
      <c r="G202" s="118">
        <f>G203</f>
        <v>195.965</v>
      </c>
      <c r="H202" s="124">
        <f t="shared" ref="H202:H265" si="10">G202/F202*100</f>
        <v>99.982142857142861</v>
      </c>
    </row>
    <row r="203" spans="1:8" ht="29.25" hidden="1" customHeight="1" x14ac:dyDescent="0.25">
      <c r="A203" s="62">
        <v>195</v>
      </c>
      <c r="B203" s="80">
        <v>412</v>
      </c>
      <c r="C203" s="12" t="s">
        <v>610</v>
      </c>
      <c r="D203" s="12" t="s">
        <v>78</v>
      </c>
      <c r="E203" s="83" t="s">
        <v>77</v>
      </c>
      <c r="F203" s="58">
        <v>196</v>
      </c>
      <c r="G203" s="119">
        <v>195.965</v>
      </c>
      <c r="H203" s="123">
        <f t="shared" si="10"/>
        <v>99.982142857142861</v>
      </c>
    </row>
    <row r="204" spans="1:8" ht="45" hidden="1" customHeight="1" x14ac:dyDescent="0.3">
      <c r="A204" s="62">
        <v>196</v>
      </c>
      <c r="B204" s="79">
        <v>412</v>
      </c>
      <c r="C204" s="10" t="s">
        <v>333</v>
      </c>
      <c r="D204" s="10"/>
      <c r="E204" s="77" t="s">
        <v>334</v>
      </c>
      <c r="F204" s="28">
        <f>F205</f>
        <v>167.2</v>
      </c>
      <c r="G204" s="118">
        <f>G205</f>
        <v>167.2</v>
      </c>
      <c r="H204" s="124">
        <f t="shared" si="10"/>
        <v>100</v>
      </c>
    </row>
    <row r="205" spans="1:8" ht="29.25" hidden="1" customHeight="1" x14ac:dyDescent="0.25">
      <c r="A205" s="62">
        <v>197</v>
      </c>
      <c r="B205" s="80">
        <v>412</v>
      </c>
      <c r="C205" s="12" t="s">
        <v>333</v>
      </c>
      <c r="D205" s="12" t="s">
        <v>78</v>
      </c>
      <c r="E205" s="83" t="s">
        <v>77</v>
      </c>
      <c r="F205" s="58">
        <v>167.2</v>
      </c>
      <c r="G205" s="119">
        <v>167.2</v>
      </c>
      <c r="H205" s="123">
        <f t="shared" si="10"/>
        <v>100</v>
      </c>
    </row>
    <row r="206" spans="1:8" s="21" customFormat="1" ht="39.75" hidden="1" customHeight="1" x14ac:dyDescent="0.3">
      <c r="A206" s="62">
        <v>198</v>
      </c>
      <c r="B206" s="79">
        <v>412</v>
      </c>
      <c r="C206" s="10" t="s">
        <v>249</v>
      </c>
      <c r="D206" s="2"/>
      <c r="E206" s="84" t="s">
        <v>593</v>
      </c>
      <c r="F206" s="28">
        <f>F207</f>
        <v>3440</v>
      </c>
      <c r="G206" s="118">
        <f>G207</f>
        <v>3439.0437000000002</v>
      </c>
      <c r="H206" s="124">
        <f t="shared" si="10"/>
        <v>99.972200581395356</v>
      </c>
    </row>
    <row r="207" spans="1:8" s="21" customFormat="1" ht="18.75" hidden="1" customHeight="1" x14ac:dyDescent="0.3">
      <c r="A207" s="62">
        <v>199</v>
      </c>
      <c r="B207" s="79">
        <v>412</v>
      </c>
      <c r="C207" s="10" t="s">
        <v>274</v>
      </c>
      <c r="D207" s="10"/>
      <c r="E207" s="84" t="s">
        <v>648</v>
      </c>
      <c r="F207" s="28">
        <f>F212+F208+F210</f>
        <v>3440</v>
      </c>
      <c r="G207" s="118">
        <f>G212+G208+G210</f>
        <v>3439.0437000000002</v>
      </c>
      <c r="H207" s="124">
        <f t="shared" si="10"/>
        <v>99.972200581395356</v>
      </c>
    </row>
    <row r="208" spans="1:8" ht="18" hidden="1" customHeight="1" x14ac:dyDescent="0.3">
      <c r="A208" s="62">
        <v>200</v>
      </c>
      <c r="B208" s="79">
        <v>412</v>
      </c>
      <c r="C208" s="10" t="s">
        <v>275</v>
      </c>
      <c r="D208" s="4"/>
      <c r="E208" s="77" t="s">
        <v>361</v>
      </c>
      <c r="F208" s="28">
        <f>F209</f>
        <v>40</v>
      </c>
      <c r="G208" s="118">
        <f>G209</f>
        <v>39.043700000000001</v>
      </c>
      <c r="H208" s="124">
        <f t="shared" si="10"/>
        <v>97.609250000000003</v>
      </c>
    </row>
    <row r="209" spans="1:8" ht="26" hidden="1" x14ac:dyDescent="0.25">
      <c r="A209" s="62">
        <v>201</v>
      </c>
      <c r="B209" s="80">
        <v>412</v>
      </c>
      <c r="C209" s="12" t="s">
        <v>275</v>
      </c>
      <c r="D209" s="4" t="s">
        <v>78</v>
      </c>
      <c r="E209" s="83" t="s">
        <v>77</v>
      </c>
      <c r="F209" s="58">
        <v>40</v>
      </c>
      <c r="G209" s="119">
        <v>39.043700000000001</v>
      </c>
      <c r="H209" s="123">
        <f t="shared" si="10"/>
        <v>97.609250000000003</v>
      </c>
    </row>
    <row r="210" spans="1:8" ht="31" hidden="1" customHeight="1" x14ac:dyDescent="0.3">
      <c r="A210" s="62">
        <v>202</v>
      </c>
      <c r="B210" s="79">
        <v>412</v>
      </c>
      <c r="C210" s="10" t="s">
        <v>694</v>
      </c>
      <c r="D210" s="4"/>
      <c r="E210" s="77" t="s">
        <v>695</v>
      </c>
      <c r="F210" s="28">
        <f>F211</f>
        <v>2788</v>
      </c>
      <c r="G210" s="118">
        <f>G211</f>
        <v>2788</v>
      </c>
      <c r="H210" s="124">
        <f t="shared" si="10"/>
        <v>100</v>
      </c>
    </row>
    <row r="211" spans="1:8" ht="39" hidden="1" x14ac:dyDescent="0.25">
      <c r="A211" s="62">
        <v>203</v>
      </c>
      <c r="B211" s="80">
        <v>412</v>
      </c>
      <c r="C211" s="12" t="s">
        <v>694</v>
      </c>
      <c r="D211" s="4" t="s">
        <v>56</v>
      </c>
      <c r="E211" s="83" t="s">
        <v>517</v>
      </c>
      <c r="F211" s="64">
        <v>2788</v>
      </c>
      <c r="G211" s="120">
        <v>2788</v>
      </c>
      <c r="H211" s="123">
        <f t="shared" si="10"/>
        <v>100</v>
      </c>
    </row>
    <row r="212" spans="1:8" ht="39" hidden="1" x14ac:dyDescent="0.3">
      <c r="A212" s="62">
        <v>204</v>
      </c>
      <c r="B212" s="79">
        <v>412</v>
      </c>
      <c r="C212" s="10" t="s">
        <v>664</v>
      </c>
      <c r="D212" s="10"/>
      <c r="E212" s="77" t="s">
        <v>665</v>
      </c>
      <c r="F212" s="28">
        <f>F213</f>
        <v>612</v>
      </c>
      <c r="G212" s="118">
        <f>G213</f>
        <v>612</v>
      </c>
      <c r="H212" s="124">
        <f t="shared" si="10"/>
        <v>100</v>
      </c>
    </row>
    <row r="213" spans="1:8" ht="39" hidden="1" x14ac:dyDescent="0.25">
      <c r="A213" s="62">
        <v>205</v>
      </c>
      <c r="B213" s="80">
        <v>412</v>
      </c>
      <c r="C213" s="12" t="s">
        <v>664</v>
      </c>
      <c r="D213" s="4" t="s">
        <v>56</v>
      </c>
      <c r="E213" s="83" t="s">
        <v>517</v>
      </c>
      <c r="F213" s="58">
        <f>600+12</f>
        <v>612</v>
      </c>
      <c r="G213" s="119">
        <v>612</v>
      </c>
      <c r="H213" s="123">
        <f t="shared" si="10"/>
        <v>100</v>
      </c>
    </row>
    <row r="214" spans="1:8" ht="39" hidden="1" x14ac:dyDescent="0.3">
      <c r="A214" s="62">
        <v>206</v>
      </c>
      <c r="B214" s="79">
        <v>412</v>
      </c>
      <c r="C214" s="10" t="s">
        <v>236</v>
      </c>
      <c r="D214" s="2"/>
      <c r="E214" s="84" t="s">
        <v>595</v>
      </c>
      <c r="F214" s="28">
        <f>F215</f>
        <v>900</v>
      </c>
      <c r="G214" s="118">
        <f>G215</f>
        <v>900</v>
      </c>
      <c r="H214" s="124">
        <f t="shared" si="10"/>
        <v>100</v>
      </c>
    </row>
    <row r="215" spans="1:8" ht="29.25" hidden="1" customHeight="1" x14ac:dyDescent="0.3">
      <c r="A215" s="62">
        <v>207</v>
      </c>
      <c r="B215" s="79">
        <v>412</v>
      </c>
      <c r="C215" s="10" t="s">
        <v>635</v>
      </c>
      <c r="D215" s="10"/>
      <c r="E215" s="27" t="s">
        <v>637</v>
      </c>
      <c r="F215" s="28">
        <f>F216+F218</f>
        <v>900</v>
      </c>
      <c r="G215" s="118">
        <f>G216+G218</f>
        <v>900</v>
      </c>
      <c r="H215" s="124">
        <f t="shared" si="10"/>
        <v>100</v>
      </c>
    </row>
    <row r="216" spans="1:8" ht="29.25" hidden="1" customHeight="1" x14ac:dyDescent="0.3">
      <c r="A216" s="62">
        <v>208</v>
      </c>
      <c r="B216" s="79">
        <v>412</v>
      </c>
      <c r="C216" s="10" t="s">
        <v>636</v>
      </c>
      <c r="D216" s="10"/>
      <c r="E216" s="77" t="s">
        <v>117</v>
      </c>
      <c r="F216" s="28">
        <f>F217</f>
        <v>600</v>
      </c>
      <c r="G216" s="118">
        <f>G217</f>
        <v>600</v>
      </c>
      <c r="H216" s="124">
        <f t="shared" si="10"/>
        <v>100</v>
      </c>
    </row>
    <row r="217" spans="1:8" ht="33" hidden="1" customHeight="1" x14ac:dyDescent="0.25">
      <c r="A217" s="62">
        <v>209</v>
      </c>
      <c r="B217" s="80">
        <v>412</v>
      </c>
      <c r="C217" s="12" t="s">
        <v>636</v>
      </c>
      <c r="D217" s="4">
        <v>240</v>
      </c>
      <c r="E217" s="83" t="s">
        <v>77</v>
      </c>
      <c r="F217" s="58">
        <f>500+100</f>
        <v>600</v>
      </c>
      <c r="G217" s="119">
        <v>600</v>
      </c>
      <c r="H217" s="123">
        <f t="shared" si="10"/>
        <v>100</v>
      </c>
    </row>
    <row r="218" spans="1:8" s="21" customFormat="1" ht="16.5" hidden="1" customHeight="1" x14ac:dyDescent="0.3">
      <c r="A218" s="62">
        <v>210</v>
      </c>
      <c r="B218" s="79">
        <v>412</v>
      </c>
      <c r="C218" s="10" t="s">
        <v>638</v>
      </c>
      <c r="D218" s="2"/>
      <c r="E218" s="77" t="s">
        <v>441</v>
      </c>
      <c r="F218" s="28">
        <f>F219</f>
        <v>300</v>
      </c>
      <c r="G218" s="118">
        <f>G219</f>
        <v>300</v>
      </c>
      <c r="H218" s="124">
        <f t="shared" si="10"/>
        <v>100</v>
      </c>
    </row>
    <row r="219" spans="1:8" ht="26" hidden="1" x14ac:dyDescent="0.25">
      <c r="A219" s="62">
        <v>211</v>
      </c>
      <c r="B219" s="80">
        <v>412</v>
      </c>
      <c r="C219" s="12" t="s">
        <v>638</v>
      </c>
      <c r="D219" s="4">
        <v>240</v>
      </c>
      <c r="E219" s="83" t="s">
        <v>77</v>
      </c>
      <c r="F219" s="58">
        <v>300</v>
      </c>
      <c r="G219" s="119">
        <v>300</v>
      </c>
      <c r="H219" s="123">
        <f t="shared" si="10"/>
        <v>100</v>
      </c>
    </row>
    <row r="220" spans="1:8" ht="15" x14ac:dyDescent="0.3">
      <c r="A220" s="62">
        <v>21</v>
      </c>
      <c r="B220" s="50">
        <v>500</v>
      </c>
      <c r="C220" s="2"/>
      <c r="D220" s="2"/>
      <c r="E220" s="82" t="s">
        <v>13</v>
      </c>
      <c r="F220" s="28">
        <v>568390.5</v>
      </c>
      <c r="G220" s="118">
        <f>G221+G243+G274+G322</f>
        <v>507591.71726999991</v>
      </c>
      <c r="H220" s="124">
        <f t="shared" si="10"/>
        <v>89.303342907736834</v>
      </c>
    </row>
    <row r="221" spans="1:8" s="21" customFormat="1" ht="13" x14ac:dyDescent="0.3">
      <c r="A221" s="62">
        <v>22</v>
      </c>
      <c r="B221" s="51">
        <v>501</v>
      </c>
      <c r="C221" s="2"/>
      <c r="D221" s="2"/>
      <c r="E221" s="83" t="s">
        <v>14</v>
      </c>
      <c r="F221" s="58">
        <v>63711.8</v>
      </c>
      <c r="G221" s="119">
        <v>32207.845979999998</v>
      </c>
      <c r="H221" s="111">
        <f t="shared" si="10"/>
        <v>50.552403134113298</v>
      </c>
    </row>
    <row r="222" spans="1:8" s="21" customFormat="1" ht="39" hidden="1" x14ac:dyDescent="0.3">
      <c r="A222" s="62">
        <v>214</v>
      </c>
      <c r="B222" s="50">
        <v>501</v>
      </c>
      <c r="C222" s="2" t="s">
        <v>201</v>
      </c>
      <c r="D222" s="2"/>
      <c r="E222" s="77" t="s">
        <v>594</v>
      </c>
      <c r="F222" s="28">
        <f>F223</f>
        <v>20696.3</v>
      </c>
      <c r="G222" s="118">
        <f>G223</f>
        <v>20301.042890000004</v>
      </c>
      <c r="H222" s="124">
        <f t="shared" si="10"/>
        <v>98.090203997816062</v>
      </c>
    </row>
    <row r="223" spans="1:8" s="21" customFormat="1" ht="39" hidden="1" x14ac:dyDescent="0.3">
      <c r="A223" s="62">
        <v>215</v>
      </c>
      <c r="B223" s="50">
        <v>501</v>
      </c>
      <c r="C223" s="2" t="s">
        <v>200</v>
      </c>
      <c r="D223" s="2"/>
      <c r="E223" s="77" t="s">
        <v>318</v>
      </c>
      <c r="F223" s="38">
        <f>F226+F228+F236+F224+F232+F234+F230</f>
        <v>20696.3</v>
      </c>
      <c r="G223" s="121">
        <f>G226+G228+G236+G224+G232+G234+G230</f>
        <v>20301.042890000004</v>
      </c>
      <c r="H223" s="124">
        <f t="shared" si="10"/>
        <v>98.090203997816062</v>
      </c>
    </row>
    <row r="224" spans="1:8" s="21" customFormat="1" ht="39" hidden="1" x14ac:dyDescent="0.3">
      <c r="A224" s="62">
        <v>216</v>
      </c>
      <c r="B224" s="50">
        <v>501</v>
      </c>
      <c r="C224" s="2" t="s">
        <v>614</v>
      </c>
      <c r="D224" s="2"/>
      <c r="E224" s="84" t="s">
        <v>613</v>
      </c>
      <c r="F224" s="38">
        <f>F225</f>
        <v>850.2</v>
      </c>
      <c r="G224" s="121">
        <f>G225</f>
        <v>850.17759999999998</v>
      </c>
      <c r="H224" s="124">
        <f t="shared" si="10"/>
        <v>99.997365325805688</v>
      </c>
    </row>
    <row r="225" spans="1:8" s="21" customFormat="1" ht="13" hidden="1" x14ac:dyDescent="0.3">
      <c r="A225" s="62">
        <v>217</v>
      </c>
      <c r="B225" s="51">
        <v>501</v>
      </c>
      <c r="C225" s="4" t="s">
        <v>614</v>
      </c>
      <c r="D225" s="4" t="s">
        <v>58</v>
      </c>
      <c r="E225" s="83" t="s">
        <v>443</v>
      </c>
      <c r="F225" s="114">
        <f>2048-1197.8</f>
        <v>850.2</v>
      </c>
      <c r="G225" s="122">
        <v>850.17759999999998</v>
      </c>
      <c r="H225" s="123">
        <f t="shared" si="10"/>
        <v>99.997365325805688</v>
      </c>
    </row>
    <row r="226" spans="1:8" ht="27" hidden="1" customHeight="1" x14ac:dyDescent="0.3">
      <c r="A226" s="62">
        <v>218</v>
      </c>
      <c r="B226" s="50">
        <v>501</v>
      </c>
      <c r="C226" s="2" t="s">
        <v>615</v>
      </c>
      <c r="D226" s="2"/>
      <c r="E226" s="77" t="s">
        <v>241</v>
      </c>
      <c r="F226" s="28">
        <f>F227</f>
        <v>1107.8</v>
      </c>
      <c r="G226" s="118">
        <f>G227</f>
        <v>1104.65672</v>
      </c>
      <c r="H226" s="124">
        <f t="shared" si="10"/>
        <v>99.716259252572669</v>
      </c>
    </row>
    <row r="227" spans="1:8" s="21" customFormat="1" ht="26" hidden="1" x14ac:dyDescent="0.3">
      <c r="A227" s="62">
        <v>219</v>
      </c>
      <c r="B227" s="51">
        <v>501</v>
      </c>
      <c r="C227" s="4" t="s">
        <v>615</v>
      </c>
      <c r="D227" s="4">
        <v>240</v>
      </c>
      <c r="E227" s="83" t="s">
        <v>77</v>
      </c>
      <c r="F227" s="58">
        <v>1107.8</v>
      </c>
      <c r="G227" s="119">
        <v>1104.65672</v>
      </c>
      <c r="H227" s="123">
        <f t="shared" si="10"/>
        <v>99.716259252572669</v>
      </c>
    </row>
    <row r="228" spans="1:8" s="21" customFormat="1" ht="26" hidden="1" x14ac:dyDescent="0.3">
      <c r="A228" s="62">
        <v>220</v>
      </c>
      <c r="B228" s="50">
        <v>501</v>
      </c>
      <c r="C228" s="2" t="s">
        <v>535</v>
      </c>
      <c r="D228" s="2"/>
      <c r="E228" s="77" t="s">
        <v>239</v>
      </c>
      <c r="F228" s="28">
        <f>F229</f>
        <v>2006.5</v>
      </c>
      <c r="G228" s="118">
        <f>G229</f>
        <v>1879.5587399999999</v>
      </c>
      <c r="H228" s="124">
        <f t="shared" si="10"/>
        <v>93.673498131074012</v>
      </c>
    </row>
    <row r="229" spans="1:8" ht="26" hidden="1" x14ac:dyDescent="0.25">
      <c r="A229" s="62">
        <v>221</v>
      </c>
      <c r="B229" s="51">
        <v>501</v>
      </c>
      <c r="C229" s="4" t="s">
        <v>535</v>
      </c>
      <c r="D229" s="4">
        <v>240</v>
      </c>
      <c r="E229" s="83" t="s">
        <v>77</v>
      </c>
      <c r="F229" s="58">
        <v>2006.5</v>
      </c>
      <c r="G229" s="119">
        <v>1879.5587399999999</v>
      </c>
      <c r="H229" s="123">
        <f t="shared" si="10"/>
        <v>93.673498131074012</v>
      </c>
    </row>
    <row r="230" spans="1:8" ht="39" hidden="1" x14ac:dyDescent="0.3">
      <c r="A230" s="62">
        <v>222</v>
      </c>
      <c r="B230" s="50">
        <v>501</v>
      </c>
      <c r="C230" s="2" t="s">
        <v>617</v>
      </c>
      <c r="D230" s="2"/>
      <c r="E230" s="77" t="s">
        <v>616</v>
      </c>
      <c r="F230" s="28">
        <f>F231</f>
        <v>652.79999999999995</v>
      </c>
      <c r="G230" s="118">
        <f>G231</f>
        <v>652.74</v>
      </c>
      <c r="H230" s="124">
        <f t="shared" si="10"/>
        <v>99.99080882352942</v>
      </c>
    </row>
    <row r="231" spans="1:8" ht="26" hidden="1" x14ac:dyDescent="0.25">
      <c r="A231" s="62">
        <v>223</v>
      </c>
      <c r="B231" s="51">
        <v>501</v>
      </c>
      <c r="C231" s="4" t="s">
        <v>617</v>
      </c>
      <c r="D231" s="4">
        <v>240</v>
      </c>
      <c r="E231" s="83" t="s">
        <v>77</v>
      </c>
      <c r="F231" s="58">
        <f>1012-359.2</f>
        <v>652.79999999999995</v>
      </c>
      <c r="G231" s="119">
        <v>652.74</v>
      </c>
      <c r="H231" s="123">
        <f t="shared" si="10"/>
        <v>99.99080882352942</v>
      </c>
    </row>
    <row r="232" spans="1:8" ht="41.15" hidden="1" customHeight="1" x14ac:dyDescent="0.3">
      <c r="A232" s="62">
        <v>224</v>
      </c>
      <c r="B232" s="50">
        <v>501</v>
      </c>
      <c r="C232" s="2" t="s">
        <v>506</v>
      </c>
      <c r="D232" s="4"/>
      <c r="E232" s="77" t="s">
        <v>691</v>
      </c>
      <c r="F232" s="28">
        <f>F233</f>
        <v>13200.5</v>
      </c>
      <c r="G232" s="118">
        <f>G233</f>
        <v>13104.58553</v>
      </c>
      <c r="H232" s="124">
        <f t="shared" si="10"/>
        <v>99.273402749895851</v>
      </c>
    </row>
    <row r="233" spans="1:8" ht="13" hidden="1" x14ac:dyDescent="0.25">
      <c r="A233" s="62">
        <v>225</v>
      </c>
      <c r="B233" s="51">
        <v>501</v>
      </c>
      <c r="C233" s="4" t="s">
        <v>506</v>
      </c>
      <c r="D233" s="4" t="s">
        <v>58</v>
      </c>
      <c r="E233" s="83" t="s">
        <v>443</v>
      </c>
      <c r="F233" s="64">
        <f>13321.2-120.7</f>
        <v>13200.5</v>
      </c>
      <c r="G233" s="120">
        <v>13104.58553</v>
      </c>
      <c r="H233" s="123">
        <f t="shared" si="10"/>
        <v>99.273402749895851</v>
      </c>
    </row>
    <row r="234" spans="1:8" ht="13" hidden="1" x14ac:dyDescent="0.3">
      <c r="A234" s="62">
        <v>226</v>
      </c>
      <c r="B234" s="50">
        <v>501</v>
      </c>
      <c r="C234" s="2" t="s">
        <v>508</v>
      </c>
      <c r="D234" s="4"/>
      <c r="E234" s="77" t="s">
        <v>509</v>
      </c>
      <c r="F234" s="28">
        <f>F235</f>
        <v>695.90000000000009</v>
      </c>
      <c r="G234" s="118">
        <f>G235</f>
        <v>691.77140999999995</v>
      </c>
      <c r="H234" s="124">
        <f t="shared" si="10"/>
        <v>99.406726541169689</v>
      </c>
    </row>
    <row r="235" spans="1:8" ht="13" hidden="1" x14ac:dyDescent="0.25">
      <c r="A235" s="62">
        <v>227</v>
      </c>
      <c r="B235" s="51">
        <v>501</v>
      </c>
      <c r="C235" s="4" t="s">
        <v>508</v>
      </c>
      <c r="D235" s="4" t="s">
        <v>58</v>
      </c>
      <c r="E235" s="83" t="s">
        <v>443</v>
      </c>
      <c r="F235" s="64">
        <f>688.7+7.2</f>
        <v>695.90000000000009</v>
      </c>
      <c r="G235" s="120">
        <v>691.77140999999995</v>
      </c>
      <c r="H235" s="123">
        <f t="shared" si="10"/>
        <v>99.406726541169689</v>
      </c>
    </row>
    <row r="236" spans="1:8" ht="26" hidden="1" x14ac:dyDescent="0.3">
      <c r="A236" s="62">
        <v>228</v>
      </c>
      <c r="B236" s="50">
        <v>501</v>
      </c>
      <c r="C236" s="2" t="s">
        <v>532</v>
      </c>
      <c r="D236" s="2"/>
      <c r="E236" s="77" t="s">
        <v>643</v>
      </c>
      <c r="F236" s="28">
        <f>F237</f>
        <v>2182.6</v>
      </c>
      <c r="G236" s="118">
        <f>G237</f>
        <v>2017.5528899999999</v>
      </c>
      <c r="H236" s="124">
        <f t="shared" si="10"/>
        <v>92.438050490240997</v>
      </c>
    </row>
    <row r="237" spans="1:8" ht="13" hidden="1" x14ac:dyDescent="0.25">
      <c r="A237" s="62">
        <v>229</v>
      </c>
      <c r="B237" s="51">
        <v>501</v>
      </c>
      <c r="C237" s="4" t="s">
        <v>532</v>
      </c>
      <c r="D237" s="4" t="s">
        <v>58</v>
      </c>
      <c r="E237" s="83" t="s">
        <v>443</v>
      </c>
      <c r="F237" s="58">
        <v>2182.6</v>
      </c>
      <c r="G237" s="119">
        <v>2017.5528899999999</v>
      </c>
      <c r="H237" s="123">
        <f t="shared" si="10"/>
        <v>92.438050490240997</v>
      </c>
    </row>
    <row r="238" spans="1:8" ht="13" hidden="1" x14ac:dyDescent="0.3">
      <c r="A238" s="62">
        <v>230</v>
      </c>
      <c r="B238" s="79">
        <v>501</v>
      </c>
      <c r="C238" s="2" t="s">
        <v>189</v>
      </c>
      <c r="D238" s="2"/>
      <c r="E238" s="77" t="s">
        <v>156</v>
      </c>
      <c r="F238" s="28">
        <f>F239</f>
        <v>1774.8</v>
      </c>
      <c r="G238" s="118">
        <f>G239</f>
        <v>1774.6269400000001</v>
      </c>
      <c r="H238" s="124">
        <f t="shared" si="10"/>
        <v>99.990249042145606</v>
      </c>
    </row>
    <row r="239" spans="1:8" ht="26" hidden="1" x14ac:dyDescent="0.3">
      <c r="A239" s="62">
        <v>231</v>
      </c>
      <c r="B239" s="50">
        <v>501</v>
      </c>
      <c r="C239" s="2" t="s">
        <v>536</v>
      </c>
      <c r="D239" s="4"/>
      <c r="E239" s="77" t="s">
        <v>537</v>
      </c>
      <c r="F239" s="28">
        <f>F240+F242+F241</f>
        <v>1774.8</v>
      </c>
      <c r="G239" s="118">
        <f>G240+G242+G241</f>
        <v>1774.6269400000001</v>
      </c>
      <c r="H239" s="124">
        <f t="shared" si="10"/>
        <v>99.990249042145606</v>
      </c>
    </row>
    <row r="240" spans="1:8" ht="26" hidden="1" x14ac:dyDescent="0.25">
      <c r="A240" s="62">
        <v>232</v>
      </c>
      <c r="B240" s="51">
        <v>501</v>
      </c>
      <c r="C240" s="4" t="s">
        <v>536</v>
      </c>
      <c r="D240" s="4" t="s">
        <v>78</v>
      </c>
      <c r="E240" s="83" t="s">
        <v>77</v>
      </c>
      <c r="F240" s="58">
        <f>600+1135.5-8</f>
        <v>1727.5</v>
      </c>
      <c r="G240" s="119">
        <v>1727.47837</v>
      </c>
      <c r="H240" s="123">
        <f t="shared" si="10"/>
        <v>99.998747901591898</v>
      </c>
    </row>
    <row r="241" spans="1:8" ht="13" hidden="1" x14ac:dyDescent="0.25">
      <c r="A241" s="62">
        <v>233</v>
      </c>
      <c r="B241" s="51">
        <v>501</v>
      </c>
      <c r="C241" s="4" t="s">
        <v>536</v>
      </c>
      <c r="D241" s="4" t="s">
        <v>53</v>
      </c>
      <c r="E241" s="83" t="s">
        <v>54</v>
      </c>
      <c r="F241" s="58">
        <v>32.700000000000003</v>
      </c>
      <c r="G241" s="119">
        <v>32.609969999999997</v>
      </c>
      <c r="H241" s="123">
        <f t="shared" si="10"/>
        <v>99.724678899082548</v>
      </c>
    </row>
    <row r="242" spans="1:8" ht="13" hidden="1" x14ac:dyDescent="0.25">
      <c r="A242" s="62">
        <v>234</v>
      </c>
      <c r="B242" s="51">
        <v>501</v>
      </c>
      <c r="C242" s="4" t="s">
        <v>536</v>
      </c>
      <c r="D242" s="4" t="s">
        <v>79</v>
      </c>
      <c r="E242" s="83" t="s">
        <v>80</v>
      </c>
      <c r="F242" s="58">
        <f>6.6+8</f>
        <v>14.6</v>
      </c>
      <c r="G242" s="119">
        <v>14.538600000000001</v>
      </c>
      <c r="H242" s="123">
        <f t="shared" si="10"/>
        <v>99.57945205479453</v>
      </c>
    </row>
    <row r="243" spans="1:8" s="21" customFormat="1" ht="13" x14ac:dyDescent="0.3">
      <c r="A243" s="62">
        <v>23</v>
      </c>
      <c r="B243" s="51">
        <v>502</v>
      </c>
      <c r="C243" s="2"/>
      <c r="D243" s="2"/>
      <c r="E243" s="83" t="s">
        <v>15</v>
      </c>
      <c r="F243" s="58">
        <v>399498.8</v>
      </c>
      <c r="G243" s="119">
        <v>372159.98495999997</v>
      </c>
      <c r="H243" s="111">
        <f t="shared" si="10"/>
        <v>93.156721612180064</v>
      </c>
    </row>
    <row r="244" spans="1:8" s="20" customFormat="1" ht="39" hidden="1" x14ac:dyDescent="0.3">
      <c r="A244" s="62">
        <v>236</v>
      </c>
      <c r="B244" s="50">
        <v>502</v>
      </c>
      <c r="C244" s="2" t="s">
        <v>201</v>
      </c>
      <c r="D244" s="2"/>
      <c r="E244" s="77" t="s">
        <v>594</v>
      </c>
      <c r="F244" s="28">
        <f>F245+F260+F257+F252</f>
        <v>157029.29999999999</v>
      </c>
      <c r="G244" s="118">
        <f>G245+G260+G257+G252</f>
        <v>147890.79316</v>
      </c>
      <c r="H244" s="124">
        <f t="shared" si="10"/>
        <v>94.180381088115411</v>
      </c>
    </row>
    <row r="245" spans="1:8" s="21" customFormat="1" ht="26" hidden="1" x14ac:dyDescent="0.3">
      <c r="A245" s="62">
        <v>237</v>
      </c>
      <c r="B245" s="50">
        <v>502</v>
      </c>
      <c r="C245" s="2" t="s">
        <v>276</v>
      </c>
      <c r="D245" s="2"/>
      <c r="E245" s="77" t="s">
        <v>317</v>
      </c>
      <c r="F245" s="28">
        <f>F250+F248+F246</f>
        <v>23230</v>
      </c>
      <c r="G245" s="118">
        <f>G250+G248+G246</f>
        <v>22029.89471</v>
      </c>
      <c r="H245" s="124">
        <f t="shared" si="10"/>
        <v>94.833812785191569</v>
      </c>
    </row>
    <row r="246" spans="1:8" s="21" customFormat="1" ht="26" hidden="1" x14ac:dyDescent="0.3">
      <c r="A246" s="62">
        <v>238</v>
      </c>
      <c r="B246" s="50">
        <v>502</v>
      </c>
      <c r="C246" s="30" t="s">
        <v>667</v>
      </c>
      <c r="D246" s="2"/>
      <c r="E246" s="77" t="s">
        <v>666</v>
      </c>
      <c r="F246" s="28">
        <f>F247</f>
        <v>7361.5</v>
      </c>
      <c r="G246" s="118">
        <f>G247</f>
        <v>6161.4286899999997</v>
      </c>
      <c r="H246" s="124">
        <f t="shared" si="10"/>
        <v>83.698005705358952</v>
      </c>
    </row>
    <row r="247" spans="1:8" s="21" customFormat="1" ht="13" hidden="1" x14ac:dyDescent="0.3">
      <c r="A247" s="62">
        <v>239</v>
      </c>
      <c r="B247" s="51">
        <v>502</v>
      </c>
      <c r="C247" s="48" t="s">
        <v>667</v>
      </c>
      <c r="D247" s="4" t="s">
        <v>58</v>
      </c>
      <c r="E247" s="83" t="s">
        <v>443</v>
      </c>
      <c r="F247" s="58">
        <f>3784.2+415.8+3161.5</f>
        <v>7361.5</v>
      </c>
      <c r="G247" s="119">
        <v>6161.4286899999997</v>
      </c>
      <c r="H247" s="123">
        <f t="shared" si="10"/>
        <v>83.698005705358952</v>
      </c>
    </row>
    <row r="248" spans="1:8" s="68" customFormat="1" ht="29.25" hidden="1" customHeight="1" x14ac:dyDescent="0.3">
      <c r="A248" s="62">
        <v>240</v>
      </c>
      <c r="B248" s="50">
        <v>502</v>
      </c>
      <c r="C248" s="30" t="s">
        <v>612</v>
      </c>
      <c r="D248" s="30"/>
      <c r="E248" s="77" t="s">
        <v>550</v>
      </c>
      <c r="F248" s="28">
        <f>F249</f>
        <v>268.5</v>
      </c>
      <c r="G248" s="118">
        <f>G249</f>
        <v>268.46602000000001</v>
      </c>
      <c r="H248" s="124">
        <f t="shared" si="10"/>
        <v>99.987344506517701</v>
      </c>
    </row>
    <row r="249" spans="1:8" s="68" customFormat="1" ht="29.25" hidden="1" customHeight="1" x14ac:dyDescent="0.25">
      <c r="A249" s="62">
        <v>241</v>
      </c>
      <c r="B249" s="51">
        <v>502</v>
      </c>
      <c r="C249" s="48" t="s">
        <v>612</v>
      </c>
      <c r="D249" s="48" t="s">
        <v>78</v>
      </c>
      <c r="E249" s="83" t="s">
        <v>77</v>
      </c>
      <c r="F249" s="58">
        <v>268.5</v>
      </c>
      <c r="G249" s="119">
        <v>268.46602000000001</v>
      </c>
      <c r="H249" s="123">
        <f t="shared" si="10"/>
        <v>99.987344506517701</v>
      </c>
    </row>
    <row r="250" spans="1:8" ht="26" hidden="1" x14ac:dyDescent="0.3">
      <c r="A250" s="62">
        <v>242</v>
      </c>
      <c r="B250" s="50">
        <v>502</v>
      </c>
      <c r="C250" s="2" t="s">
        <v>242</v>
      </c>
      <c r="D250" s="2"/>
      <c r="E250" s="77" t="s">
        <v>360</v>
      </c>
      <c r="F250" s="28">
        <f>F251</f>
        <v>15600</v>
      </c>
      <c r="G250" s="118">
        <f>G251</f>
        <v>15600</v>
      </c>
      <c r="H250" s="124">
        <f t="shared" si="10"/>
        <v>100</v>
      </c>
    </row>
    <row r="251" spans="1:8" ht="39" hidden="1" x14ac:dyDescent="0.25">
      <c r="A251" s="62">
        <v>243</v>
      </c>
      <c r="B251" s="51">
        <v>502</v>
      </c>
      <c r="C251" s="4" t="s">
        <v>242</v>
      </c>
      <c r="D251" s="4" t="s">
        <v>56</v>
      </c>
      <c r="E251" s="83" t="s">
        <v>517</v>
      </c>
      <c r="F251" s="58">
        <v>15600</v>
      </c>
      <c r="G251" s="119">
        <v>15600</v>
      </c>
      <c r="H251" s="123">
        <f t="shared" si="10"/>
        <v>100</v>
      </c>
    </row>
    <row r="252" spans="1:8" ht="26" hidden="1" x14ac:dyDescent="0.3">
      <c r="A252" s="62">
        <v>244</v>
      </c>
      <c r="B252" s="1">
        <v>502</v>
      </c>
      <c r="C252" s="2" t="s">
        <v>277</v>
      </c>
      <c r="D252" s="4"/>
      <c r="E252" s="84" t="s">
        <v>113</v>
      </c>
      <c r="F252" s="28">
        <f>F255+F253</f>
        <v>84809.699999999983</v>
      </c>
      <c r="G252" s="118">
        <f>G255+G253</f>
        <v>84768.245640000008</v>
      </c>
      <c r="H252" s="124">
        <f t="shared" si="10"/>
        <v>99.951120732652072</v>
      </c>
    </row>
    <row r="253" spans="1:8" ht="26" hidden="1" x14ac:dyDescent="0.3">
      <c r="A253" s="62">
        <v>245</v>
      </c>
      <c r="B253" s="1">
        <v>502</v>
      </c>
      <c r="C253" s="2" t="s">
        <v>668</v>
      </c>
      <c r="D253" s="4"/>
      <c r="E253" s="84" t="s">
        <v>669</v>
      </c>
      <c r="F253" s="28">
        <f>F254</f>
        <v>80529.799999999988</v>
      </c>
      <c r="G253" s="118">
        <f>G254</f>
        <v>80529.8</v>
      </c>
      <c r="H253" s="124">
        <f t="shared" si="10"/>
        <v>100.00000000000003</v>
      </c>
    </row>
    <row r="254" spans="1:8" ht="13" hidden="1" x14ac:dyDescent="0.25">
      <c r="A254" s="62">
        <v>246</v>
      </c>
      <c r="B254" s="3">
        <v>502</v>
      </c>
      <c r="C254" s="4" t="s">
        <v>668</v>
      </c>
      <c r="D254" s="4" t="s">
        <v>58</v>
      </c>
      <c r="E254" s="85" t="s">
        <v>443</v>
      </c>
      <c r="F254" s="64">
        <f>146966.8-66437</f>
        <v>80529.799999999988</v>
      </c>
      <c r="G254" s="120">
        <v>80529.8</v>
      </c>
      <c r="H254" s="123">
        <f t="shared" si="10"/>
        <v>100.00000000000003</v>
      </c>
    </row>
    <row r="255" spans="1:8" ht="39" hidden="1" x14ac:dyDescent="0.3">
      <c r="A255" s="62">
        <v>247</v>
      </c>
      <c r="B255" s="1">
        <v>502</v>
      </c>
      <c r="C255" s="2" t="s">
        <v>654</v>
      </c>
      <c r="D255" s="4"/>
      <c r="E255" s="77" t="s">
        <v>663</v>
      </c>
      <c r="F255" s="28">
        <f>F256</f>
        <v>4279.8999999999996</v>
      </c>
      <c r="G255" s="118">
        <f>G256</f>
        <v>4238.4456399999999</v>
      </c>
      <c r="H255" s="124">
        <f t="shared" si="10"/>
        <v>99.031417556484968</v>
      </c>
    </row>
    <row r="256" spans="1:8" ht="13" hidden="1" x14ac:dyDescent="0.25">
      <c r="A256" s="62">
        <v>248</v>
      </c>
      <c r="B256" s="3">
        <v>502</v>
      </c>
      <c r="C256" s="4" t="s">
        <v>654</v>
      </c>
      <c r="D256" s="4" t="s">
        <v>58</v>
      </c>
      <c r="E256" s="83" t="s">
        <v>443</v>
      </c>
      <c r="F256" s="58">
        <v>4279.8999999999996</v>
      </c>
      <c r="G256" s="119">
        <v>4238.4456399999999</v>
      </c>
      <c r="H256" s="123">
        <f t="shared" si="10"/>
        <v>99.031417556484968</v>
      </c>
    </row>
    <row r="257" spans="1:8" ht="39" hidden="1" x14ac:dyDescent="0.3">
      <c r="A257" s="62">
        <v>249</v>
      </c>
      <c r="B257" s="50">
        <v>502</v>
      </c>
      <c r="C257" s="2" t="s">
        <v>200</v>
      </c>
      <c r="D257" s="2"/>
      <c r="E257" s="77" t="s">
        <v>318</v>
      </c>
      <c r="F257" s="28">
        <f>F258</f>
        <v>21664.3</v>
      </c>
      <c r="G257" s="118">
        <f>G258</f>
        <v>21664.3</v>
      </c>
      <c r="H257" s="124">
        <f t="shared" si="10"/>
        <v>100</v>
      </c>
    </row>
    <row r="258" spans="1:8" ht="52" hidden="1" x14ac:dyDescent="0.3">
      <c r="A258" s="62">
        <v>250</v>
      </c>
      <c r="B258" s="50">
        <v>502</v>
      </c>
      <c r="C258" s="2" t="s">
        <v>199</v>
      </c>
      <c r="D258" s="2"/>
      <c r="E258" s="77" t="s">
        <v>198</v>
      </c>
      <c r="F258" s="28">
        <f>F259</f>
        <v>21664.3</v>
      </c>
      <c r="G258" s="118">
        <f>G259</f>
        <v>21664.3</v>
      </c>
      <c r="H258" s="124">
        <f t="shared" si="10"/>
        <v>100</v>
      </c>
    </row>
    <row r="259" spans="1:8" ht="39" hidden="1" x14ac:dyDescent="0.25">
      <c r="A259" s="62">
        <v>251</v>
      </c>
      <c r="B259" s="51">
        <v>502</v>
      </c>
      <c r="C259" s="4" t="s">
        <v>199</v>
      </c>
      <c r="D259" s="4" t="s">
        <v>56</v>
      </c>
      <c r="E259" s="83" t="s">
        <v>517</v>
      </c>
      <c r="F259" s="64">
        <f>13954+7710.3</f>
        <v>21664.3</v>
      </c>
      <c r="G259" s="120">
        <v>21664.3</v>
      </c>
      <c r="H259" s="123">
        <f t="shared" si="10"/>
        <v>100</v>
      </c>
    </row>
    <row r="260" spans="1:8" s="21" customFormat="1" ht="26" hidden="1" x14ac:dyDescent="0.3">
      <c r="A260" s="62">
        <v>252</v>
      </c>
      <c r="B260" s="50">
        <v>502</v>
      </c>
      <c r="C260" s="30" t="s">
        <v>244</v>
      </c>
      <c r="D260" s="2"/>
      <c r="E260" s="77" t="s">
        <v>243</v>
      </c>
      <c r="F260" s="28">
        <f>F261+F263+F265</f>
        <v>27325.300000000003</v>
      </c>
      <c r="G260" s="118">
        <f>G261+G263+G265</f>
        <v>19428.35281</v>
      </c>
      <c r="H260" s="124">
        <f t="shared" si="10"/>
        <v>71.100236081580064</v>
      </c>
    </row>
    <row r="261" spans="1:8" s="21" customFormat="1" ht="26" hidden="1" x14ac:dyDescent="0.3">
      <c r="A261" s="62">
        <v>253</v>
      </c>
      <c r="B261" s="50">
        <v>502</v>
      </c>
      <c r="C261" s="30" t="s">
        <v>646</v>
      </c>
      <c r="D261" s="2"/>
      <c r="E261" s="77" t="s">
        <v>337</v>
      </c>
      <c r="F261" s="28">
        <f>F262</f>
        <v>50</v>
      </c>
      <c r="G261" s="118">
        <f>G262</f>
        <v>22</v>
      </c>
      <c r="H261" s="124">
        <f t="shared" si="10"/>
        <v>44</v>
      </c>
    </row>
    <row r="262" spans="1:8" s="21" customFormat="1" ht="26" hidden="1" x14ac:dyDescent="0.3">
      <c r="A262" s="62">
        <v>254</v>
      </c>
      <c r="B262" s="51">
        <v>502</v>
      </c>
      <c r="C262" s="48" t="s">
        <v>646</v>
      </c>
      <c r="D262" s="4">
        <v>240</v>
      </c>
      <c r="E262" s="83" t="s">
        <v>77</v>
      </c>
      <c r="F262" s="58">
        <v>50</v>
      </c>
      <c r="G262" s="119">
        <v>22</v>
      </c>
      <c r="H262" s="123">
        <f t="shared" si="10"/>
        <v>44</v>
      </c>
    </row>
    <row r="263" spans="1:8" s="21" customFormat="1" ht="26" hidden="1" x14ac:dyDescent="0.3">
      <c r="A263" s="62">
        <v>255</v>
      </c>
      <c r="B263" s="50">
        <v>502</v>
      </c>
      <c r="C263" s="30" t="s">
        <v>568</v>
      </c>
      <c r="D263" s="4"/>
      <c r="E263" s="77" t="s">
        <v>569</v>
      </c>
      <c r="F263" s="28">
        <f>F264</f>
        <v>12105.2</v>
      </c>
      <c r="G263" s="118">
        <f>G264</f>
        <v>9120.4800699999996</v>
      </c>
      <c r="H263" s="124">
        <f t="shared" si="10"/>
        <v>75.343489326900823</v>
      </c>
    </row>
    <row r="264" spans="1:8" s="21" customFormat="1" ht="13" hidden="1" x14ac:dyDescent="0.3">
      <c r="A264" s="62">
        <v>256</v>
      </c>
      <c r="B264" s="51">
        <v>502</v>
      </c>
      <c r="C264" s="48" t="s">
        <v>568</v>
      </c>
      <c r="D264" s="4" t="s">
        <v>58</v>
      </c>
      <c r="E264" s="83" t="s">
        <v>443</v>
      </c>
      <c r="F264" s="64">
        <v>12105.2</v>
      </c>
      <c r="G264" s="120">
        <v>9120.4800699999996</v>
      </c>
      <c r="H264" s="123">
        <f t="shared" si="10"/>
        <v>75.343489326900823</v>
      </c>
    </row>
    <row r="265" spans="1:8" ht="26" hidden="1" x14ac:dyDescent="0.3">
      <c r="A265" s="62">
        <v>257</v>
      </c>
      <c r="B265" s="1">
        <v>502</v>
      </c>
      <c r="C265" s="2" t="s">
        <v>547</v>
      </c>
      <c r="D265" s="4"/>
      <c r="E265" s="84" t="s">
        <v>548</v>
      </c>
      <c r="F265" s="28">
        <f>F267+F266</f>
        <v>15170.1</v>
      </c>
      <c r="G265" s="118">
        <f>G267+G266</f>
        <v>10285.872740000001</v>
      </c>
      <c r="H265" s="124">
        <f t="shared" si="10"/>
        <v>67.803592197810175</v>
      </c>
    </row>
    <row r="266" spans="1:8" ht="26" hidden="1" x14ac:dyDescent="0.25">
      <c r="A266" s="62">
        <v>258</v>
      </c>
      <c r="B266" s="3">
        <v>502</v>
      </c>
      <c r="C266" s="4" t="s">
        <v>547</v>
      </c>
      <c r="D266" s="4" t="s">
        <v>78</v>
      </c>
      <c r="E266" s="83" t="s">
        <v>77</v>
      </c>
      <c r="F266" s="58">
        <v>14105.9</v>
      </c>
      <c r="G266" s="119">
        <v>9331.5450700000001</v>
      </c>
      <c r="H266" s="123">
        <f t="shared" ref="H266:H329" si="11">G266/F266*100</f>
        <v>66.153489461856381</v>
      </c>
    </row>
    <row r="267" spans="1:8" ht="13" hidden="1" x14ac:dyDescent="0.25">
      <c r="A267" s="62">
        <v>259</v>
      </c>
      <c r="B267" s="3">
        <v>502</v>
      </c>
      <c r="C267" s="4" t="s">
        <v>547</v>
      </c>
      <c r="D267" s="4" t="s">
        <v>58</v>
      </c>
      <c r="E267" s="83" t="s">
        <v>443</v>
      </c>
      <c r="F267" s="58">
        <v>1064.2</v>
      </c>
      <c r="G267" s="119">
        <v>954.32767000000001</v>
      </c>
      <c r="H267" s="123">
        <f t="shared" si="11"/>
        <v>89.675593873332076</v>
      </c>
    </row>
    <row r="268" spans="1:8" s="21" customFormat="1" ht="16.5" hidden="1" customHeight="1" x14ac:dyDescent="0.3">
      <c r="A268" s="62">
        <v>260</v>
      </c>
      <c r="B268" s="79">
        <v>502</v>
      </c>
      <c r="C268" s="2" t="s">
        <v>189</v>
      </c>
      <c r="D268" s="2"/>
      <c r="E268" s="77" t="s">
        <v>156</v>
      </c>
      <c r="F268" s="28">
        <f>F269+F271</f>
        <v>10776.7</v>
      </c>
      <c r="G268" s="118">
        <f>G269+G271</f>
        <v>10776.569240000001</v>
      </c>
      <c r="H268" s="124">
        <f t="shared" si="11"/>
        <v>99.998786641550751</v>
      </c>
    </row>
    <row r="269" spans="1:8" s="21" customFormat="1" ht="16.5" hidden="1" customHeight="1" x14ac:dyDescent="0.3">
      <c r="A269" s="62">
        <v>261</v>
      </c>
      <c r="B269" s="50">
        <v>502</v>
      </c>
      <c r="C269" s="2" t="s">
        <v>363</v>
      </c>
      <c r="D269" s="2"/>
      <c r="E269" s="77" t="s">
        <v>364</v>
      </c>
      <c r="F269" s="28">
        <f>F270</f>
        <v>44.6</v>
      </c>
      <c r="G269" s="118">
        <f>G270</f>
        <v>44.51408</v>
      </c>
      <c r="H269" s="124">
        <f t="shared" si="11"/>
        <v>99.807354260089681</v>
      </c>
    </row>
    <row r="270" spans="1:8" s="21" customFormat="1" ht="13" hidden="1" x14ac:dyDescent="0.3">
      <c r="A270" s="62">
        <v>262</v>
      </c>
      <c r="B270" s="51">
        <v>502</v>
      </c>
      <c r="C270" s="4" t="s">
        <v>363</v>
      </c>
      <c r="D270" s="4" t="s">
        <v>79</v>
      </c>
      <c r="E270" s="83" t="s">
        <v>80</v>
      </c>
      <c r="F270" s="58">
        <v>44.6</v>
      </c>
      <c r="G270" s="119">
        <v>44.51408</v>
      </c>
      <c r="H270" s="123">
        <f t="shared" si="11"/>
        <v>99.807354260089681</v>
      </c>
    </row>
    <row r="271" spans="1:8" s="21" customFormat="1" ht="13" hidden="1" x14ac:dyDescent="0.3">
      <c r="A271" s="62">
        <v>263</v>
      </c>
      <c r="B271" s="1">
        <v>502</v>
      </c>
      <c r="C271" s="10" t="s">
        <v>678</v>
      </c>
      <c r="D271" s="4"/>
      <c r="E271" s="77" t="s">
        <v>679</v>
      </c>
      <c r="F271" s="28">
        <f>F272+F273</f>
        <v>10732.1</v>
      </c>
      <c r="G271" s="118">
        <f>G272+G273</f>
        <v>10732.05516</v>
      </c>
      <c r="H271" s="124">
        <f t="shared" si="11"/>
        <v>99.999582188015395</v>
      </c>
    </row>
    <row r="272" spans="1:8" s="21" customFormat="1" ht="26" hidden="1" x14ac:dyDescent="0.3">
      <c r="A272" s="62">
        <v>264</v>
      </c>
      <c r="B272" s="3">
        <v>502</v>
      </c>
      <c r="C272" s="12" t="s">
        <v>678</v>
      </c>
      <c r="D272" s="4">
        <v>240</v>
      </c>
      <c r="E272" s="83" t="s">
        <v>77</v>
      </c>
      <c r="F272" s="64">
        <v>2096.1</v>
      </c>
      <c r="G272" s="120">
        <v>2096.0551599999999</v>
      </c>
      <c r="H272" s="123">
        <f t="shared" si="11"/>
        <v>99.997860789084498</v>
      </c>
    </row>
    <row r="273" spans="1:8" s="21" customFormat="1" ht="13" hidden="1" x14ac:dyDescent="0.3">
      <c r="A273" s="62">
        <v>265</v>
      </c>
      <c r="B273" s="51">
        <v>502</v>
      </c>
      <c r="C273" s="12" t="s">
        <v>678</v>
      </c>
      <c r="D273" s="4" t="s">
        <v>58</v>
      </c>
      <c r="E273" s="83" t="s">
        <v>443</v>
      </c>
      <c r="F273" s="64">
        <v>8636</v>
      </c>
      <c r="G273" s="120">
        <v>8636</v>
      </c>
      <c r="H273" s="123">
        <f t="shared" si="11"/>
        <v>100</v>
      </c>
    </row>
    <row r="274" spans="1:8" ht="15" customHeight="1" x14ac:dyDescent="0.25">
      <c r="A274" s="62">
        <v>24</v>
      </c>
      <c r="B274" s="51">
        <v>503</v>
      </c>
      <c r="C274" s="2"/>
      <c r="D274" s="2"/>
      <c r="E274" s="83" t="s">
        <v>16</v>
      </c>
      <c r="F274" s="58">
        <v>87696.4</v>
      </c>
      <c r="G274" s="119">
        <v>85777.203129999994</v>
      </c>
      <c r="H274" s="111">
        <f t="shared" si="11"/>
        <v>97.811544293722434</v>
      </c>
    </row>
    <row r="275" spans="1:8" ht="39" hidden="1" x14ac:dyDescent="0.3">
      <c r="A275" s="62">
        <v>267</v>
      </c>
      <c r="B275" s="50">
        <v>503</v>
      </c>
      <c r="C275" s="2" t="s">
        <v>201</v>
      </c>
      <c r="D275" s="2"/>
      <c r="E275" s="77" t="s">
        <v>594</v>
      </c>
      <c r="F275" s="28">
        <f>F276</f>
        <v>3032</v>
      </c>
      <c r="G275" s="118">
        <f>G276</f>
        <v>3031.8500000000004</v>
      </c>
      <c r="H275" s="124">
        <f t="shared" si="11"/>
        <v>99.995052770448552</v>
      </c>
    </row>
    <row r="276" spans="1:8" ht="26" hidden="1" x14ac:dyDescent="0.3">
      <c r="A276" s="62">
        <v>268</v>
      </c>
      <c r="B276" s="50">
        <v>503</v>
      </c>
      <c r="C276" s="2" t="s">
        <v>278</v>
      </c>
      <c r="D276" s="2"/>
      <c r="E276" s="77" t="s">
        <v>482</v>
      </c>
      <c r="F276" s="28">
        <f>F277+F279+F281+F283</f>
        <v>3032</v>
      </c>
      <c r="G276" s="118">
        <f>G277+G279+G281+G283</f>
        <v>3031.8500000000004</v>
      </c>
      <c r="H276" s="124">
        <f t="shared" si="11"/>
        <v>99.995052770448552</v>
      </c>
    </row>
    <row r="277" spans="1:8" ht="26" hidden="1" x14ac:dyDescent="0.3">
      <c r="A277" s="62">
        <v>269</v>
      </c>
      <c r="B277" s="50">
        <v>503</v>
      </c>
      <c r="C277" s="2" t="s">
        <v>622</v>
      </c>
      <c r="D277" s="2"/>
      <c r="E277" s="77" t="s">
        <v>623</v>
      </c>
      <c r="F277" s="28">
        <f>F278</f>
        <v>575.5</v>
      </c>
      <c r="G277" s="118">
        <f>G278</f>
        <v>575.5</v>
      </c>
      <c r="H277" s="124">
        <f t="shared" si="11"/>
        <v>100</v>
      </c>
    </row>
    <row r="278" spans="1:8" ht="13" hidden="1" x14ac:dyDescent="0.25">
      <c r="A278" s="62">
        <v>270</v>
      </c>
      <c r="B278" s="51">
        <v>503</v>
      </c>
      <c r="C278" s="4" t="s">
        <v>622</v>
      </c>
      <c r="D278" s="4" t="s">
        <v>85</v>
      </c>
      <c r="E278" s="83" t="s">
        <v>86</v>
      </c>
      <c r="F278" s="58">
        <v>575.5</v>
      </c>
      <c r="G278" s="119">
        <v>575.5</v>
      </c>
      <c r="H278" s="123">
        <f t="shared" si="11"/>
        <v>100</v>
      </c>
    </row>
    <row r="279" spans="1:8" ht="18" hidden="1" customHeight="1" x14ac:dyDescent="0.3">
      <c r="A279" s="62">
        <v>271</v>
      </c>
      <c r="B279" s="50">
        <v>503</v>
      </c>
      <c r="C279" s="2" t="s">
        <v>670</v>
      </c>
      <c r="D279" s="4"/>
      <c r="E279" s="77" t="s">
        <v>673</v>
      </c>
      <c r="F279" s="28">
        <f>F280</f>
        <v>453.6</v>
      </c>
      <c r="G279" s="118">
        <f>G280</f>
        <v>453.57587000000001</v>
      </c>
      <c r="H279" s="124">
        <f t="shared" si="11"/>
        <v>99.994680335097001</v>
      </c>
    </row>
    <row r="280" spans="1:8" ht="13" hidden="1" x14ac:dyDescent="0.25">
      <c r="A280" s="62">
        <v>272</v>
      </c>
      <c r="B280" s="51">
        <v>503</v>
      </c>
      <c r="C280" s="4" t="s">
        <v>670</v>
      </c>
      <c r="D280" s="4" t="s">
        <v>85</v>
      </c>
      <c r="E280" s="83" t="s">
        <v>86</v>
      </c>
      <c r="F280" s="64">
        <v>453.6</v>
      </c>
      <c r="G280" s="120">
        <v>453.57587000000001</v>
      </c>
      <c r="H280" s="123">
        <f t="shared" si="11"/>
        <v>99.994680335097001</v>
      </c>
    </row>
    <row r="281" spans="1:8" ht="26" hidden="1" x14ac:dyDescent="0.3">
      <c r="A281" s="62">
        <v>273</v>
      </c>
      <c r="B281" s="50">
        <v>503</v>
      </c>
      <c r="C281" s="2" t="s">
        <v>671</v>
      </c>
      <c r="D281" s="4"/>
      <c r="E281" s="77" t="s">
        <v>674</v>
      </c>
      <c r="F281" s="28">
        <f>F282</f>
        <v>318.20000000000005</v>
      </c>
      <c r="G281" s="118">
        <f>G282</f>
        <v>318.07413000000003</v>
      </c>
      <c r="H281" s="124">
        <f t="shared" si="11"/>
        <v>99.96044311753613</v>
      </c>
    </row>
    <row r="282" spans="1:8" ht="13" hidden="1" x14ac:dyDescent="0.25">
      <c r="A282" s="62">
        <v>274</v>
      </c>
      <c r="B282" s="51">
        <v>503</v>
      </c>
      <c r="C282" s="4" t="s">
        <v>671</v>
      </c>
      <c r="D282" s="4" t="s">
        <v>85</v>
      </c>
      <c r="E282" s="83" t="s">
        <v>86</v>
      </c>
      <c r="F282" s="58">
        <f>440.8-122.6</f>
        <v>318.20000000000005</v>
      </c>
      <c r="G282" s="119">
        <v>318.07413000000003</v>
      </c>
      <c r="H282" s="123">
        <f t="shared" si="11"/>
        <v>99.96044311753613</v>
      </c>
    </row>
    <row r="283" spans="1:8" ht="26" hidden="1" x14ac:dyDescent="0.3">
      <c r="A283" s="62">
        <v>275</v>
      </c>
      <c r="B283" s="50">
        <v>503</v>
      </c>
      <c r="C283" s="2" t="s">
        <v>672</v>
      </c>
      <c r="D283" s="4"/>
      <c r="E283" s="77" t="s">
        <v>675</v>
      </c>
      <c r="F283" s="28">
        <f>F284</f>
        <v>1684.6999999999998</v>
      </c>
      <c r="G283" s="118">
        <f>G284</f>
        <v>1684.7</v>
      </c>
      <c r="H283" s="124">
        <f t="shared" si="11"/>
        <v>100.00000000000003</v>
      </c>
    </row>
    <row r="284" spans="1:8" ht="13" hidden="1" x14ac:dyDescent="0.25">
      <c r="A284" s="62">
        <v>276</v>
      </c>
      <c r="B284" s="51">
        <v>503</v>
      </c>
      <c r="C284" s="4" t="s">
        <v>672</v>
      </c>
      <c r="D284" s="4" t="s">
        <v>85</v>
      </c>
      <c r="E284" s="83" t="s">
        <v>86</v>
      </c>
      <c r="F284" s="64">
        <f>2333.6-648.9</f>
        <v>1684.6999999999998</v>
      </c>
      <c r="G284" s="120">
        <v>1684.7</v>
      </c>
      <c r="H284" s="123">
        <f t="shared" si="11"/>
        <v>100.00000000000003</v>
      </c>
    </row>
    <row r="285" spans="1:8" ht="26" hidden="1" x14ac:dyDescent="0.3">
      <c r="A285" s="62">
        <v>277</v>
      </c>
      <c r="B285" s="50">
        <v>503</v>
      </c>
      <c r="C285" s="2" t="s">
        <v>221</v>
      </c>
      <c r="D285" s="2"/>
      <c r="E285" s="84" t="s">
        <v>747</v>
      </c>
      <c r="F285" s="28">
        <f t="shared" ref="F285:G287" si="12">F286</f>
        <v>432</v>
      </c>
      <c r="G285" s="118">
        <f t="shared" si="12"/>
        <v>432</v>
      </c>
      <c r="H285" s="124">
        <f t="shared" si="11"/>
        <v>100</v>
      </c>
    </row>
    <row r="286" spans="1:8" ht="39" hidden="1" x14ac:dyDescent="0.3">
      <c r="A286" s="62">
        <v>278</v>
      </c>
      <c r="B286" s="50">
        <v>503</v>
      </c>
      <c r="C286" s="2" t="s">
        <v>219</v>
      </c>
      <c r="D286" s="2"/>
      <c r="E286" s="84" t="s">
        <v>159</v>
      </c>
      <c r="F286" s="28">
        <f t="shared" si="12"/>
        <v>432</v>
      </c>
      <c r="G286" s="118">
        <f t="shared" si="12"/>
        <v>432</v>
      </c>
      <c r="H286" s="124">
        <f t="shared" si="11"/>
        <v>100</v>
      </c>
    </row>
    <row r="287" spans="1:8" ht="26" hidden="1" x14ac:dyDescent="0.3">
      <c r="A287" s="62">
        <v>279</v>
      </c>
      <c r="B287" s="50">
        <v>503</v>
      </c>
      <c r="C287" s="2" t="s">
        <v>492</v>
      </c>
      <c r="D287" s="2"/>
      <c r="E287" s="77" t="s">
        <v>521</v>
      </c>
      <c r="F287" s="28">
        <f t="shared" si="12"/>
        <v>432</v>
      </c>
      <c r="G287" s="118">
        <f t="shared" si="12"/>
        <v>432</v>
      </c>
      <c r="H287" s="124">
        <f t="shared" si="11"/>
        <v>100</v>
      </c>
    </row>
    <row r="288" spans="1:8" ht="26" hidden="1" x14ac:dyDescent="0.25">
      <c r="A288" s="62">
        <v>280</v>
      </c>
      <c r="B288" s="51">
        <v>503</v>
      </c>
      <c r="C288" s="4" t="s">
        <v>492</v>
      </c>
      <c r="D288" s="4" t="s">
        <v>78</v>
      </c>
      <c r="E288" s="83" t="s">
        <v>77</v>
      </c>
      <c r="F288" s="58">
        <v>432</v>
      </c>
      <c r="G288" s="119">
        <v>432</v>
      </c>
      <c r="H288" s="123">
        <f t="shared" si="11"/>
        <v>100</v>
      </c>
    </row>
    <row r="289" spans="1:8" s="21" customFormat="1" ht="39" hidden="1" x14ac:dyDescent="0.3">
      <c r="A289" s="62">
        <v>281</v>
      </c>
      <c r="B289" s="50">
        <v>503</v>
      </c>
      <c r="C289" s="2" t="s">
        <v>351</v>
      </c>
      <c r="D289" s="2"/>
      <c r="E289" s="84" t="s">
        <v>608</v>
      </c>
      <c r="F289" s="28">
        <f>F292+F295+F297+F299+F301+F290</f>
        <v>36359.9</v>
      </c>
      <c r="G289" s="118">
        <f>G292+G295+G297+G299+G301+G290</f>
        <v>35680.932160000004</v>
      </c>
      <c r="H289" s="124">
        <f t="shared" si="11"/>
        <v>98.132646569435011</v>
      </c>
    </row>
    <row r="290" spans="1:8" s="21" customFormat="1" ht="26" hidden="1" x14ac:dyDescent="0.3">
      <c r="A290" s="62">
        <v>282</v>
      </c>
      <c r="B290" s="50">
        <v>503</v>
      </c>
      <c r="C290" s="30" t="s">
        <v>350</v>
      </c>
      <c r="D290" s="2"/>
      <c r="E290" s="84" t="s">
        <v>357</v>
      </c>
      <c r="F290" s="28">
        <f>F291</f>
        <v>210</v>
      </c>
      <c r="G290" s="118">
        <f>G291</f>
        <v>210</v>
      </c>
      <c r="H290" s="124">
        <f t="shared" si="11"/>
        <v>100</v>
      </c>
    </row>
    <row r="291" spans="1:8" s="21" customFormat="1" ht="26" hidden="1" x14ac:dyDescent="0.3">
      <c r="A291" s="62">
        <v>283</v>
      </c>
      <c r="B291" s="51">
        <v>503</v>
      </c>
      <c r="C291" s="4" t="s">
        <v>350</v>
      </c>
      <c r="D291" s="4" t="s">
        <v>78</v>
      </c>
      <c r="E291" s="83" t="s">
        <v>77</v>
      </c>
      <c r="F291" s="58">
        <v>210</v>
      </c>
      <c r="G291" s="119">
        <v>210</v>
      </c>
      <c r="H291" s="123">
        <f t="shared" si="11"/>
        <v>100</v>
      </c>
    </row>
    <row r="292" spans="1:8" s="21" customFormat="1" ht="26" hidden="1" x14ac:dyDescent="0.3">
      <c r="A292" s="62">
        <v>284</v>
      </c>
      <c r="B292" s="50">
        <v>503</v>
      </c>
      <c r="C292" s="30" t="s">
        <v>352</v>
      </c>
      <c r="D292" s="2"/>
      <c r="E292" s="77" t="s">
        <v>438</v>
      </c>
      <c r="F292" s="28">
        <f>F293+F294</f>
        <v>4838.8</v>
      </c>
      <c r="G292" s="118">
        <f>G293+G294</f>
        <v>4806.7689</v>
      </c>
      <c r="H292" s="124">
        <f t="shared" si="11"/>
        <v>99.338036289989248</v>
      </c>
    </row>
    <row r="293" spans="1:8" s="21" customFormat="1" ht="26" hidden="1" x14ac:dyDescent="0.3">
      <c r="A293" s="62">
        <v>285</v>
      </c>
      <c r="B293" s="51">
        <v>503</v>
      </c>
      <c r="C293" s="48" t="s">
        <v>352</v>
      </c>
      <c r="D293" s="4" t="s">
        <v>78</v>
      </c>
      <c r="E293" s="83" t="s">
        <v>77</v>
      </c>
      <c r="F293" s="58">
        <v>1053.4000000000001</v>
      </c>
      <c r="G293" s="119">
        <v>1032.94884</v>
      </c>
      <c r="H293" s="123">
        <f t="shared" si="11"/>
        <v>98.058557053351052</v>
      </c>
    </row>
    <row r="294" spans="1:8" s="21" customFormat="1" ht="13" hidden="1" x14ac:dyDescent="0.3">
      <c r="A294" s="62">
        <v>286</v>
      </c>
      <c r="B294" s="51">
        <v>503</v>
      </c>
      <c r="C294" s="48" t="s">
        <v>352</v>
      </c>
      <c r="D294" s="4" t="s">
        <v>85</v>
      </c>
      <c r="E294" s="83" t="s">
        <v>86</v>
      </c>
      <c r="F294" s="58">
        <v>3785.4</v>
      </c>
      <c r="G294" s="119">
        <v>3773.82006</v>
      </c>
      <c r="H294" s="123">
        <f t="shared" si="11"/>
        <v>99.694089396100807</v>
      </c>
    </row>
    <row r="295" spans="1:8" ht="39" hidden="1" x14ac:dyDescent="0.3">
      <c r="A295" s="62">
        <v>287</v>
      </c>
      <c r="B295" s="50">
        <v>503</v>
      </c>
      <c r="C295" s="2" t="s">
        <v>466</v>
      </c>
      <c r="D295" s="2"/>
      <c r="E295" s="77" t="s">
        <v>475</v>
      </c>
      <c r="F295" s="28">
        <f>F296</f>
        <v>3870.4</v>
      </c>
      <c r="G295" s="118">
        <f>G296</f>
        <v>3869.7409200000002</v>
      </c>
      <c r="H295" s="124">
        <f t="shared" si="11"/>
        <v>99.982971269119474</v>
      </c>
    </row>
    <row r="296" spans="1:8" ht="26" hidden="1" x14ac:dyDescent="0.25">
      <c r="A296" s="62">
        <v>288</v>
      </c>
      <c r="B296" s="51">
        <v>503</v>
      </c>
      <c r="C296" s="4" t="s">
        <v>466</v>
      </c>
      <c r="D296" s="4" t="s">
        <v>78</v>
      </c>
      <c r="E296" s="83" t="s">
        <v>77</v>
      </c>
      <c r="F296" s="58">
        <f>3880-9.6</f>
        <v>3870.4</v>
      </c>
      <c r="G296" s="119">
        <v>3869.7409200000002</v>
      </c>
      <c r="H296" s="123">
        <f t="shared" si="11"/>
        <v>99.982971269119474</v>
      </c>
    </row>
    <row r="297" spans="1:8" s="21" customFormat="1" ht="39" hidden="1" x14ac:dyDescent="0.3">
      <c r="A297" s="62">
        <v>289</v>
      </c>
      <c r="B297" s="50">
        <v>503</v>
      </c>
      <c r="C297" s="2" t="s">
        <v>467</v>
      </c>
      <c r="D297" s="2"/>
      <c r="E297" s="77" t="s">
        <v>468</v>
      </c>
      <c r="F297" s="28">
        <f>F298</f>
        <v>22094.6</v>
      </c>
      <c r="G297" s="118">
        <f>G298</f>
        <v>21688.561280000002</v>
      </c>
      <c r="H297" s="124">
        <f t="shared" si="11"/>
        <v>98.162271686294403</v>
      </c>
    </row>
    <row r="298" spans="1:8" s="21" customFormat="1" ht="26" hidden="1" x14ac:dyDescent="0.3">
      <c r="A298" s="62">
        <v>290</v>
      </c>
      <c r="B298" s="51">
        <v>503</v>
      </c>
      <c r="C298" s="4" t="s">
        <v>467</v>
      </c>
      <c r="D298" s="4">
        <v>240</v>
      </c>
      <c r="E298" s="83" t="s">
        <v>77</v>
      </c>
      <c r="F298" s="58">
        <v>22094.6</v>
      </c>
      <c r="G298" s="119">
        <v>21688.561280000002</v>
      </c>
      <c r="H298" s="123">
        <f t="shared" si="11"/>
        <v>98.162271686294403</v>
      </c>
    </row>
    <row r="299" spans="1:8" s="21" customFormat="1" ht="26" hidden="1" x14ac:dyDescent="0.3">
      <c r="A299" s="62">
        <v>291</v>
      </c>
      <c r="B299" s="50">
        <v>503</v>
      </c>
      <c r="C299" s="2" t="s">
        <v>470</v>
      </c>
      <c r="D299" s="2"/>
      <c r="E299" s="77" t="s">
        <v>469</v>
      </c>
      <c r="F299" s="28">
        <f>F300</f>
        <v>1339.4</v>
      </c>
      <c r="G299" s="118">
        <f>G300</f>
        <v>1249.35169</v>
      </c>
      <c r="H299" s="124">
        <f t="shared" si="11"/>
        <v>93.276966552187531</v>
      </c>
    </row>
    <row r="300" spans="1:8" ht="26" hidden="1" x14ac:dyDescent="0.25">
      <c r="A300" s="62">
        <v>292</v>
      </c>
      <c r="B300" s="51">
        <v>503</v>
      </c>
      <c r="C300" s="4" t="s">
        <v>470</v>
      </c>
      <c r="D300" s="4">
        <v>240</v>
      </c>
      <c r="E300" s="83" t="s">
        <v>77</v>
      </c>
      <c r="F300" s="58">
        <v>1339.4</v>
      </c>
      <c r="G300" s="119">
        <v>1249.35169</v>
      </c>
      <c r="H300" s="123">
        <f t="shared" si="11"/>
        <v>93.276966552187531</v>
      </c>
    </row>
    <row r="301" spans="1:8" ht="39" hidden="1" x14ac:dyDescent="0.3">
      <c r="A301" s="62">
        <v>293</v>
      </c>
      <c r="B301" s="50">
        <v>503</v>
      </c>
      <c r="C301" s="2" t="s">
        <v>471</v>
      </c>
      <c r="D301" s="2"/>
      <c r="E301" s="77" t="s">
        <v>546</v>
      </c>
      <c r="F301" s="28">
        <f>F302</f>
        <v>4006.7</v>
      </c>
      <c r="G301" s="118">
        <f>G302</f>
        <v>3856.5093700000002</v>
      </c>
      <c r="H301" s="124">
        <f t="shared" si="11"/>
        <v>96.251512965782325</v>
      </c>
    </row>
    <row r="302" spans="1:8" ht="27" hidden="1" customHeight="1" x14ac:dyDescent="0.25">
      <c r="A302" s="62">
        <v>294</v>
      </c>
      <c r="B302" s="51">
        <v>503</v>
      </c>
      <c r="C302" s="4" t="s">
        <v>471</v>
      </c>
      <c r="D302" s="4">
        <v>240</v>
      </c>
      <c r="E302" s="83" t="s">
        <v>77</v>
      </c>
      <c r="F302" s="58">
        <v>4006.7</v>
      </c>
      <c r="G302" s="119">
        <v>3856.5093700000002</v>
      </c>
      <c r="H302" s="123">
        <f t="shared" si="11"/>
        <v>96.251512965782325</v>
      </c>
    </row>
    <row r="303" spans="1:8" s="21" customFormat="1" ht="15" hidden="1" customHeight="1" x14ac:dyDescent="0.3">
      <c r="A303" s="62">
        <v>295</v>
      </c>
      <c r="B303" s="50">
        <v>503</v>
      </c>
      <c r="C303" s="2" t="s">
        <v>189</v>
      </c>
      <c r="D303" s="2"/>
      <c r="E303" s="77" t="s">
        <v>156</v>
      </c>
      <c r="F303" s="28">
        <f>F312+F310+F304+F306+F308+F318+F320+F316+F314</f>
        <v>3811.9999999999995</v>
      </c>
      <c r="G303" s="118">
        <f>G312+G310+G304+G306+G308+G318+G320+G316+G314</f>
        <v>3811.8681499999998</v>
      </c>
      <c r="H303" s="124">
        <f t="shared" si="11"/>
        <v>99.996541185729285</v>
      </c>
    </row>
    <row r="304" spans="1:8" s="21" customFormat="1" ht="26" hidden="1" x14ac:dyDescent="0.3">
      <c r="A304" s="62">
        <v>296</v>
      </c>
      <c r="B304" s="50">
        <v>503</v>
      </c>
      <c r="C304" s="2" t="s">
        <v>697</v>
      </c>
      <c r="D304" s="2"/>
      <c r="E304" s="18" t="s">
        <v>696</v>
      </c>
      <c r="F304" s="28">
        <f>F305</f>
        <v>495.6</v>
      </c>
      <c r="G304" s="118">
        <f>G305</f>
        <v>495.6</v>
      </c>
      <c r="H304" s="124">
        <f t="shared" si="11"/>
        <v>100</v>
      </c>
    </row>
    <row r="305" spans="1:8" s="21" customFormat="1" ht="15" hidden="1" customHeight="1" x14ac:dyDescent="0.3">
      <c r="A305" s="62">
        <v>297</v>
      </c>
      <c r="B305" s="51">
        <v>503</v>
      </c>
      <c r="C305" s="4" t="s">
        <v>697</v>
      </c>
      <c r="D305" s="4" t="s">
        <v>90</v>
      </c>
      <c r="E305" s="83" t="s">
        <v>91</v>
      </c>
      <c r="F305" s="58">
        <v>495.6</v>
      </c>
      <c r="G305" s="119">
        <v>495.6</v>
      </c>
      <c r="H305" s="123">
        <f t="shared" si="11"/>
        <v>100</v>
      </c>
    </row>
    <row r="306" spans="1:8" s="21" customFormat="1" ht="26" hidden="1" x14ac:dyDescent="0.3">
      <c r="A306" s="62">
        <v>298</v>
      </c>
      <c r="B306" s="50">
        <v>503</v>
      </c>
      <c r="C306" s="2" t="s">
        <v>699</v>
      </c>
      <c r="D306" s="4"/>
      <c r="E306" s="77" t="s">
        <v>698</v>
      </c>
      <c r="F306" s="28">
        <f>F307</f>
        <v>244.5</v>
      </c>
      <c r="G306" s="118">
        <f>G307</f>
        <v>244.5</v>
      </c>
      <c r="H306" s="124">
        <f t="shared" si="11"/>
        <v>100</v>
      </c>
    </row>
    <row r="307" spans="1:8" s="21" customFormat="1" ht="26" hidden="1" x14ac:dyDescent="0.3">
      <c r="A307" s="62">
        <v>299</v>
      </c>
      <c r="B307" s="51">
        <v>503</v>
      </c>
      <c r="C307" s="4" t="s">
        <v>699</v>
      </c>
      <c r="D307" s="4" t="s">
        <v>78</v>
      </c>
      <c r="E307" s="83" t="s">
        <v>77</v>
      </c>
      <c r="F307" s="58">
        <v>244.5</v>
      </c>
      <c r="G307" s="119">
        <v>244.5</v>
      </c>
      <c r="H307" s="123">
        <f t="shared" si="11"/>
        <v>100</v>
      </c>
    </row>
    <row r="308" spans="1:8" s="21" customFormat="1" ht="26" hidden="1" x14ac:dyDescent="0.3">
      <c r="A308" s="62">
        <v>300</v>
      </c>
      <c r="B308" s="50">
        <v>503</v>
      </c>
      <c r="C308" s="2" t="s">
        <v>701</v>
      </c>
      <c r="D308" s="4"/>
      <c r="E308" s="77" t="s">
        <v>700</v>
      </c>
      <c r="F308" s="28">
        <f>F309</f>
        <v>249.1</v>
      </c>
      <c r="G308" s="118">
        <f>G309</f>
        <v>249.1</v>
      </c>
      <c r="H308" s="124">
        <f t="shared" si="11"/>
        <v>100</v>
      </c>
    </row>
    <row r="309" spans="1:8" s="21" customFormat="1" ht="26" hidden="1" x14ac:dyDescent="0.3">
      <c r="A309" s="62">
        <v>301</v>
      </c>
      <c r="B309" s="51">
        <v>503</v>
      </c>
      <c r="C309" s="4" t="s">
        <v>701</v>
      </c>
      <c r="D309" s="4" t="s">
        <v>78</v>
      </c>
      <c r="E309" s="83" t="s">
        <v>77</v>
      </c>
      <c r="F309" s="58">
        <v>249.1</v>
      </c>
      <c r="G309" s="119">
        <v>249.1</v>
      </c>
      <c r="H309" s="123">
        <f t="shared" si="11"/>
        <v>100</v>
      </c>
    </row>
    <row r="310" spans="1:8" s="21" customFormat="1" ht="15" hidden="1" customHeight="1" x14ac:dyDescent="0.3">
      <c r="A310" s="62">
        <v>302</v>
      </c>
      <c r="B310" s="50">
        <v>503</v>
      </c>
      <c r="C310" s="2" t="s">
        <v>363</v>
      </c>
      <c r="D310" s="2"/>
      <c r="E310" s="77" t="s">
        <v>364</v>
      </c>
      <c r="F310" s="28">
        <f>F311</f>
        <v>311.5</v>
      </c>
      <c r="G310" s="118">
        <f>G311</f>
        <v>311.43400000000003</v>
      </c>
      <c r="H310" s="124">
        <f t="shared" si="11"/>
        <v>99.978812199036923</v>
      </c>
    </row>
    <row r="311" spans="1:8" s="21" customFormat="1" ht="15" hidden="1" customHeight="1" x14ac:dyDescent="0.3">
      <c r="A311" s="62">
        <v>303</v>
      </c>
      <c r="B311" s="51">
        <v>503</v>
      </c>
      <c r="C311" s="4" t="s">
        <v>363</v>
      </c>
      <c r="D311" s="4" t="s">
        <v>79</v>
      </c>
      <c r="E311" s="83" t="s">
        <v>80</v>
      </c>
      <c r="F311" s="58">
        <v>311.5</v>
      </c>
      <c r="G311" s="119">
        <v>311.43400000000003</v>
      </c>
      <c r="H311" s="123">
        <f t="shared" si="11"/>
        <v>99.978812199036923</v>
      </c>
    </row>
    <row r="312" spans="1:8" s="21" customFormat="1" ht="26" hidden="1" x14ac:dyDescent="0.3">
      <c r="A312" s="62">
        <v>304</v>
      </c>
      <c r="B312" s="50">
        <v>503</v>
      </c>
      <c r="C312" s="30" t="s">
        <v>340</v>
      </c>
      <c r="D312" s="2"/>
      <c r="E312" s="84" t="s">
        <v>653</v>
      </c>
      <c r="F312" s="28">
        <f>F313</f>
        <v>882</v>
      </c>
      <c r="G312" s="118">
        <f>G313</f>
        <v>881.93415000000005</v>
      </c>
      <c r="H312" s="124">
        <f t="shared" si="11"/>
        <v>99.99253401360545</v>
      </c>
    </row>
    <row r="313" spans="1:8" s="21" customFormat="1" ht="26" hidden="1" x14ac:dyDescent="0.3">
      <c r="A313" s="62">
        <v>305</v>
      </c>
      <c r="B313" s="51">
        <v>503</v>
      </c>
      <c r="C313" s="48" t="s">
        <v>340</v>
      </c>
      <c r="D313" s="4">
        <v>240</v>
      </c>
      <c r="E313" s="83" t="s">
        <v>77</v>
      </c>
      <c r="F313" s="58">
        <f>1410-528</f>
        <v>882</v>
      </c>
      <c r="G313" s="119">
        <v>881.93415000000005</v>
      </c>
      <c r="H313" s="123">
        <f t="shared" si="11"/>
        <v>99.99253401360545</v>
      </c>
    </row>
    <row r="314" spans="1:8" s="21" customFormat="1" ht="13" hidden="1" x14ac:dyDescent="0.3">
      <c r="A314" s="62">
        <v>306</v>
      </c>
      <c r="B314" s="50">
        <v>503</v>
      </c>
      <c r="C314" s="30" t="s">
        <v>678</v>
      </c>
      <c r="D314" s="2"/>
      <c r="E314" s="84" t="s">
        <v>679</v>
      </c>
      <c r="F314" s="28">
        <f>F315</f>
        <v>200</v>
      </c>
      <c r="G314" s="118">
        <f>G315</f>
        <v>200</v>
      </c>
      <c r="H314" s="124">
        <f t="shared" si="11"/>
        <v>100</v>
      </c>
    </row>
    <row r="315" spans="1:8" s="21" customFormat="1" ht="26" hidden="1" x14ac:dyDescent="0.3">
      <c r="A315" s="62">
        <v>307</v>
      </c>
      <c r="B315" s="51">
        <v>503</v>
      </c>
      <c r="C315" s="48" t="s">
        <v>678</v>
      </c>
      <c r="D315" s="4">
        <v>240</v>
      </c>
      <c r="E315" s="83" t="s">
        <v>77</v>
      </c>
      <c r="F315" s="64">
        <v>200</v>
      </c>
      <c r="G315" s="120">
        <v>200</v>
      </c>
      <c r="H315" s="123">
        <f t="shared" si="11"/>
        <v>100</v>
      </c>
    </row>
    <row r="316" spans="1:8" s="21" customFormat="1" ht="26" hidden="1" x14ac:dyDescent="0.3">
      <c r="A316" s="62">
        <v>308</v>
      </c>
      <c r="B316" s="50">
        <v>503</v>
      </c>
      <c r="C316" s="30" t="s">
        <v>732</v>
      </c>
      <c r="D316" s="2"/>
      <c r="E316" s="84" t="s">
        <v>737</v>
      </c>
      <c r="F316" s="28">
        <f>F317</f>
        <v>613</v>
      </c>
      <c r="G316" s="118">
        <f>G317</f>
        <v>613</v>
      </c>
      <c r="H316" s="124">
        <f t="shared" si="11"/>
        <v>100</v>
      </c>
    </row>
    <row r="317" spans="1:8" s="21" customFormat="1" ht="26" hidden="1" x14ac:dyDescent="0.3">
      <c r="A317" s="62">
        <v>309</v>
      </c>
      <c r="B317" s="51">
        <v>503</v>
      </c>
      <c r="C317" s="48" t="s">
        <v>732</v>
      </c>
      <c r="D317" s="4">
        <v>240</v>
      </c>
      <c r="E317" s="83" t="s">
        <v>77</v>
      </c>
      <c r="F317" s="64">
        <v>613</v>
      </c>
      <c r="G317" s="120">
        <v>613</v>
      </c>
      <c r="H317" s="123">
        <f t="shared" si="11"/>
        <v>100</v>
      </c>
    </row>
    <row r="318" spans="1:8" s="21" customFormat="1" ht="52" hidden="1" x14ac:dyDescent="0.3">
      <c r="A318" s="62">
        <v>310</v>
      </c>
      <c r="B318" s="50">
        <v>503</v>
      </c>
      <c r="C318" s="30" t="s">
        <v>703</v>
      </c>
      <c r="D318" s="4"/>
      <c r="E318" s="77" t="s">
        <v>702</v>
      </c>
      <c r="F318" s="28">
        <f>F319</f>
        <v>526.6</v>
      </c>
      <c r="G318" s="118">
        <f>G319</f>
        <v>526.6</v>
      </c>
      <c r="H318" s="124">
        <f t="shared" si="11"/>
        <v>100</v>
      </c>
    </row>
    <row r="319" spans="1:8" s="21" customFormat="1" ht="26" hidden="1" x14ac:dyDescent="0.3">
      <c r="A319" s="62">
        <v>311</v>
      </c>
      <c r="B319" s="51">
        <v>503</v>
      </c>
      <c r="C319" s="48" t="s">
        <v>703</v>
      </c>
      <c r="D319" s="4" t="s">
        <v>78</v>
      </c>
      <c r="E319" s="83" t="s">
        <v>77</v>
      </c>
      <c r="F319" s="58">
        <f>326.6+200</f>
        <v>526.6</v>
      </c>
      <c r="G319" s="119">
        <v>526.6</v>
      </c>
      <c r="H319" s="123">
        <f t="shared" si="11"/>
        <v>100</v>
      </c>
    </row>
    <row r="320" spans="1:8" s="21" customFormat="1" ht="55" hidden="1" customHeight="1" x14ac:dyDescent="0.3">
      <c r="A320" s="62">
        <v>312</v>
      </c>
      <c r="B320" s="50">
        <v>503</v>
      </c>
      <c r="C320" s="30" t="s">
        <v>704</v>
      </c>
      <c r="D320" s="4"/>
      <c r="E320" s="77" t="s">
        <v>727</v>
      </c>
      <c r="F320" s="28">
        <f>F321</f>
        <v>289.7</v>
      </c>
      <c r="G320" s="118">
        <f>G321</f>
        <v>289.7</v>
      </c>
      <c r="H320" s="124">
        <f t="shared" si="11"/>
        <v>100</v>
      </c>
    </row>
    <row r="321" spans="1:8" s="21" customFormat="1" ht="26" hidden="1" x14ac:dyDescent="0.3">
      <c r="A321" s="62">
        <v>313</v>
      </c>
      <c r="B321" s="51">
        <v>503</v>
      </c>
      <c r="C321" s="48" t="s">
        <v>704</v>
      </c>
      <c r="D321" s="4" t="s">
        <v>78</v>
      </c>
      <c r="E321" s="83" t="s">
        <v>77</v>
      </c>
      <c r="F321" s="58">
        <v>289.7</v>
      </c>
      <c r="G321" s="119">
        <v>289.7</v>
      </c>
      <c r="H321" s="123">
        <f t="shared" si="11"/>
        <v>100</v>
      </c>
    </row>
    <row r="322" spans="1:8" ht="13" x14ac:dyDescent="0.25">
      <c r="A322" s="62">
        <v>25</v>
      </c>
      <c r="B322" s="51">
        <v>505</v>
      </c>
      <c r="C322" s="2"/>
      <c r="D322" s="2"/>
      <c r="E322" s="83" t="s">
        <v>17</v>
      </c>
      <c r="F322" s="58">
        <v>17483.5</v>
      </c>
      <c r="G322" s="119">
        <v>17446.683199999999</v>
      </c>
      <c r="H322" s="111">
        <f t="shared" si="11"/>
        <v>99.78941973861069</v>
      </c>
    </row>
    <row r="323" spans="1:8" ht="39" hidden="1" x14ac:dyDescent="0.3">
      <c r="A323" s="62">
        <v>315</v>
      </c>
      <c r="B323" s="50">
        <v>505</v>
      </c>
      <c r="C323" s="2" t="s">
        <v>201</v>
      </c>
      <c r="D323" s="2"/>
      <c r="E323" s="77" t="s">
        <v>594</v>
      </c>
      <c r="F323" s="28">
        <f>F328+F324</f>
        <v>11420.6</v>
      </c>
      <c r="G323" s="118">
        <f>G328+G324</f>
        <v>11419.683999999999</v>
      </c>
      <c r="H323" s="124">
        <f t="shared" si="11"/>
        <v>99.991979405635419</v>
      </c>
    </row>
    <row r="324" spans="1:8" ht="39" hidden="1" x14ac:dyDescent="0.3">
      <c r="A324" s="62">
        <v>316</v>
      </c>
      <c r="B324" s="50">
        <v>505</v>
      </c>
      <c r="C324" s="2" t="s">
        <v>200</v>
      </c>
      <c r="D324" s="2"/>
      <c r="E324" s="77" t="s">
        <v>318</v>
      </c>
      <c r="F324" s="28">
        <f>F325</f>
        <v>1000</v>
      </c>
      <c r="G324" s="118">
        <f>G325</f>
        <v>999.98400000000004</v>
      </c>
      <c r="H324" s="124">
        <f t="shared" si="11"/>
        <v>99.998400000000004</v>
      </c>
    </row>
    <row r="325" spans="1:8" ht="52" hidden="1" x14ac:dyDescent="0.3">
      <c r="A325" s="62">
        <v>317</v>
      </c>
      <c r="B325" s="50">
        <v>505</v>
      </c>
      <c r="C325" s="2" t="s">
        <v>199</v>
      </c>
      <c r="D325" s="2"/>
      <c r="E325" s="77" t="s">
        <v>198</v>
      </c>
      <c r="F325" s="28">
        <f>F326+F327</f>
        <v>1000</v>
      </c>
      <c r="G325" s="118">
        <f>G326+G327</f>
        <v>999.98400000000004</v>
      </c>
      <c r="H325" s="124">
        <f t="shared" si="11"/>
        <v>99.998400000000004</v>
      </c>
    </row>
    <row r="326" spans="1:8" ht="13" hidden="1" x14ac:dyDescent="0.25">
      <c r="A326" s="62">
        <v>318</v>
      </c>
      <c r="B326" s="51">
        <v>505</v>
      </c>
      <c r="C326" s="4" t="s">
        <v>199</v>
      </c>
      <c r="D326" s="4" t="s">
        <v>44</v>
      </c>
      <c r="E326" s="83" t="s">
        <v>45</v>
      </c>
      <c r="F326" s="64">
        <f>360+6.5</f>
        <v>366.5</v>
      </c>
      <c r="G326" s="120">
        <v>366.51</v>
      </c>
      <c r="H326" s="123">
        <f t="shared" si="11"/>
        <v>100.00272851296043</v>
      </c>
    </row>
    <row r="327" spans="1:8" ht="26" hidden="1" x14ac:dyDescent="0.25">
      <c r="A327" s="62">
        <v>319</v>
      </c>
      <c r="B327" s="51">
        <v>505</v>
      </c>
      <c r="C327" s="4" t="s">
        <v>199</v>
      </c>
      <c r="D327" s="4">
        <v>240</v>
      </c>
      <c r="E327" s="83" t="s">
        <v>77</v>
      </c>
      <c r="F327" s="64">
        <f>40+593.5</f>
        <v>633.5</v>
      </c>
      <c r="G327" s="120">
        <v>633.47400000000005</v>
      </c>
      <c r="H327" s="123">
        <f t="shared" si="11"/>
        <v>99.995895816890297</v>
      </c>
    </row>
    <row r="328" spans="1:8" ht="52" hidden="1" x14ac:dyDescent="0.3">
      <c r="A328" s="62">
        <v>320</v>
      </c>
      <c r="B328" s="50">
        <v>505</v>
      </c>
      <c r="C328" s="2" t="s">
        <v>481</v>
      </c>
      <c r="D328" s="2"/>
      <c r="E328" s="77" t="s">
        <v>620</v>
      </c>
      <c r="F328" s="28">
        <f>F329</f>
        <v>10420.6</v>
      </c>
      <c r="G328" s="118">
        <f>G329</f>
        <v>10419.699999999999</v>
      </c>
      <c r="H328" s="124">
        <f t="shared" si="11"/>
        <v>99.99136326123255</v>
      </c>
    </row>
    <row r="329" spans="1:8" ht="26" hidden="1" x14ac:dyDescent="0.3">
      <c r="A329" s="62">
        <v>321</v>
      </c>
      <c r="B329" s="50">
        <v>505</v>
      </c>
      <c r="C329" s="2" t="s">
        <v>621</v>
      </c>
      <c r="D329" s="2"/>
      <c r="E329" s="77" t="s">
        <v>115</v>
      </c>
      <c r="F329" s="28">
        <f>F330+F331</f>
        <v>10420.6</v>
      </c>
      <c r="G329" s="118">
        <f>G330+G331</f>
        <v>10419.699999999999</v>
      </c>
      <c r="H329" s="124">
        <f t="shared" si="11"/>
        <v>99.99136326123255</v>
      </c>
    </row>
    <row r="330" spans="1:8" ht="13" hidden="1" x14ac:dyDescent="0.25">
      <c r="A330" s="62">
        <v>322</v>
      </c>
      <c r="B330" s="51">
        <v>505</v>
      </c>
      <c r="C330" s="4" t="s">
        <v>621</v>
      </c>
      <c r="D330" s="4" t="s">
        <v>44</v>
      </c>
      <c r="E330" s="83" t="s">
        <v>45</v>
      </c>
      <c r="F330" s="58">
        <f>9304.7+1090.6</f>
        <v>10395.300000000001</v>
      </c>
      <c r="G330" s="119">
        <v>10395.299999999999</v>
      </c>
      <c r="H330" s="123">
        <f t="shared" ref="H330:H393" si="13">G330/F330*100</f>
        <v>99.999999999999972</v>
      </c>
    </row>
    <row r="331" spans="1:8" ht="26" hidden="1" x14ac:dyDescent="0.25">
      <c r="A331" s="62">
        <v>323</v>
      </c>
      <c r="B331" s="51">
        <v>505</v>
      </c>
      <c r="C331" s="4" t="s">
        <v>621</v>
      </c>
      <c r="D331" s="4">
        <v>240</v>
      </c>
      <c r="E331" s="83" t="s">
        <v>77</v>
      </c>
      <c r="F331" s="58">
        <v>25.3</v>
      </c>
      <c r="G331" s="119">
        <v>24.4</v>
      </c>
      <c r="H331" s="123">
        <f t="shared" si="13"/>
        <v>96.442687747035563</v>
      </c>
    </row>
    <row r="332" spans="1:8" ht="13" hidden="1" x14ac:dyDescent="0.3">
      <c r="A332" s="62">
        <v>324</v>
      </c>
      <c r="B332" s="91">
        <v>505</v>
      </c>
      <c r="C332" s="87" t="s">
        <v>189</v>
      </c>
      <c r="D332" s="87"/>
      <c r="E332" s="93" t="s">
        <v>156</v>
      </c>
      <c r="F332" s="28">
        <f>F335+F337+F333</f>
        <v>1473.7</v>
      </c>
      <c r="G332" s="118">
        <f>G335+G337+G333</f>
        <v>1469.78442</v>
      </c>
      <c r="H332" s="124">
        <f t="shared" si="13"/>
        <v>99.734302775327393</v>
      </c>
    </row>
    <row r="333" spans="1:8" ht="13" hidden="1" x14ac:dyDescent="0.3">
      <c r="A333" s="62">
        <v>325</v>
      </c>
      <c r="B333" s="91">
        <v>505</v>
      </c>
      <c r="C333" s="2" t="s">
        <v>363</v>
      </c>
      <c r="D333" s="2"/>
      <c r="E333" s="77" t="s">
        <v>364</v>
      </c>
      <c r="F333" s="28">
        <f>F334</f>
        <v>1200</v>
      </c>
      <c r="G333" s="118">
        <f>G334</f>
        <v>1200</v>
      </c>
      <c r="H333" s="124">
        <f t="shared" si="13"/>
        <v>100</v>
      </c>
    </row>
    <row r="334" spans="1:8" ht="26" hidden="1" x14ac:dyDescent="0.25">
      <c r="A334" s="62">
        <v>326</v>
      </c>
      <c r="B334" s="92">
        <v>505</v>
      </c>
      <c r="C334" s="90" t="s">
        <v>363</v>
      </c>
      <c r="D334" s="88">
        <v>240</v>
      </c>
      <c r="E334" s="94" t="s">
        <v>77</v>
      </c>
      <c r="F334" s="58">
        <v>1200</v>
      </c>
      <c r="G334" s="119">
        <v>1200</v>
      </c>
      <c r="H334" s="123">
        <f t="shared" si="13"/>
        <v>100</v>
      </c>
    </row>
    <row r="335" spans="1:8" ht="26" hidden="1" x14ac:dyDescent="0.3">
      <c r="A335" s="62">
        <v>327</v>
      </c>
      <c r="B335" s="91">
        <v>505</v>
      </c>
      <c r="C335" s="89" t="s">
        <v>444</v>
      </c>
      <c r="D335" s="87"/>
      <c r="E335" s="93" t="s">
        <v>445</v>
      </c>
      <c r="F335" s="28">
        <f>F336</f>
        <v>76</v>
      </c>
      <c r="G335" s="118">
        <f>G336</f>
        <v>72.084419999999994</v>
      </c>
      <c r="H335" s="124">
        <f t="shared" si="13"/>
        <v>94.847921052631563</v>
      </c>
    </row>
    <row r="336" spans="1:8" ht="26" hidden="1" x14ac:dyDescent="0.25">
      <c r="A336" s="62">
        <v>328</v>
      </c>
      <c r="B336" s="92">
        <v>505</v>
      </c>
      <c r="C336" s="90" t="s">
        <v>444</v>
      </c>
      <c r="D336" s="88">
        <v>240</v>
      </c>
      <c r="E336" s="94" t="s">
        <v>77</v>
      </c>
      <c r="F336" s="58">
        <v>76</v>
      </c>
      <c r="G336" s="119">
        <v>72.084419999999994</v>
      </c>
      <c r="H336" s="123">
        <f t="shared" si="13"/>
        <v>94.847921052631563</v>
      </c>
    </row>
    <row r="337" spans="1:8" ht="52" hidden="1" x14ac:dyDescent="0.3">
      <c r="A337" s="62">
        <v>329</v>
      </c>
      <c r="B337" s="79">
        <v>505</v>
      </c>
      <c r="C337" s="56" t="s">
        <v>729</v>
      </c>
      <c r="D337" s="2"/>
      <c r="E337" s="84" t="s">
        <v>734</v>
      </c>
      <c r="F337" s="28">
        <f>F338</f>
        <v>197.7</v>
      </c>
      <c r="G337" s="118">
        <f>G338</f>
        <v>197.7</v>
      </c>
      <c r="H337" s="124">
        <f t="shared" si="13"/>
        <v>100</v>
      </c>
    </row>
    <row r="338" spans="1:8" ht="13" hidden="1" x14ac:dyDescent="0.25">
      <c r="A338" s="62">
        <v>330</v>
      </c>
      <c r="B338" s="80">
        <v>505</v>
      </c>
      <c r="C338" s="57" t="s">
        <v>729</v>
      </c>
      <c r="D338" s="4" t="s">
        <v>44</v>
      </c>
      <c r="E338" s="83" t="s">
        <v>45</v>
      </c>
      <c r="F338" s="64">
        <v>197.7</v>
      </c>
      <c r="G338" s="120">
        <v>197.7</v>
      </c>
      <c r="H338" s="123">
        <f t="shared" si="13"/>
        <v>100</v>
      </c>
    </row>
    <row r="339" spans="1:8" ht="15" x14ac:dyDescent="0.3">
      <c r="A339" s="62">
        <v>26</v>
      </c>
      <c r="B339" s="50">
        <v>600</v>
      </c>
      <c r="C339" s="2"/>
      <c r="D339" s="2"/>
      <c r="E339" s="82" t="s">
        <v>18</v>
      </c>
      <c r="F339" s="28">
        <f>F340+F345</f>
        <v>1420.1</v>
      </c>
      <c r="G339" s="118">
        <f>G340+G345</f>
        <v>1413.7275200000001</v>
      </c>
      <c r="H339" s="124">
        <f t="shared" si="13"/>
        <v>99.551265403844809</v>
      </c>
    </row>
    <row r="340" spans="1:8" ht="13" x14ac:dyDescent="0.25">
      <c r="A340" s="62">
        <v>27</v>
      </c>
      <c r="B340" s="51">
        <v>603</v>
      </c>
      <c r="C340" s="2"/>
      <c r="D340" s="2"/>
      <c r="E340" s="83" t="s">
        <v>75</v>
      </c>
      <c r="F340" s="58">
        <v>1168.0999999999999</v>
      </c>
      <c r="G340" s="119">
        <v>1168.01052</v>
      </c>
      <c r="H340" s="111">
        <f t="shared" si="13"/>
        <v>99.992339696943759</v>
      </c>
    </row>
    <row r="341" spans="1:8" ht="39" hidden="1" x14ac:dyDescent="0.3">
      <c r="A341" s="62">
        <v>333</v>
      </c>
      <c r="B341" s="50">
        <v>603</v>
      </c>
      <c r="C341" s="30" t="s">
        <v>232</v>
      </c>
      <c r="D341" s="2"/>
      <c r="E341" s="84" t="s">
        <v>745</v>
      </c>
      <c r="F341" s="28">
        <f t="shared" ref="F341:G343" si="14">F342</f>
        <v>1540</v>
      </c>
      <c r="G341" s="118">
        <f t="shared" si="14"/>
        <v>855.44899999999996</v>
      </c>
      <c r="H341" s="124">
        <f t="shared" si="13"/>
        <v>55.548636363636362</v>
      </c>
    </row>
    <row r="342" spans="1:8" ht="26" hidden="1" x14ac:dyDescent="0.3">
      <c r="A342" s="62">
        <v>334</v>
      </c>
      <c r="B342" s="1">
        <v>603</v>
      </c>
      <c r="C342" s="2" t="s">
        <v>429</v>
      </c>
      <c r="D342" s="2"/>
      <c r="E342" s="84" t="s">
        <v>430</v>
      </c>
      <c r="F342" s="28">
        <f t="shared" si="14"/>
        <v>1540</v>
      </c>
      <c r="G342" s="118">
        <f t="shared" si="14"/>
        <v>855.44899999999996</v>
      </c>
      <c r="H342" s="124">
        <f t="shared" si="13"/>
        <v>55.548636363636362</v>
      </c>
    </row>
    <row r="343" spans="1:8" ht="20.5" hidden="1" customHeight="1" x14ac:dyDescent="0.3">
      <c r="A343" s="62">
        <v>335</v>
      </c>
      <c r="B343" s="50">
        <v>603</v>
      </c>
      <c r="C343" s="30" t="s">
        <v>388</v>
      </c>
      <c r="D343" s="2"/>
      <c r="E343" s="77" t="s">
        <v>116</v>
      </c>
      <c r="F343" s="28">
        <f t="shared" si="14"/>
        <v>1540</v>
      </c>
      <c r="G343" s="118">
        <f t="shared" si="14"/>
        <v>855.44899999999996</v>
      </c>
      <c r="H343" s="124">
        <f t="shared" si="13"/>
        <v>55.548636363636362</v>
      </c>
    </row>
    <row r="344" spans="1:8" ht="26" hidden="1" x14ac:dyDescent="0.25">
      <c r="A344" s="62">
        <v>336</v>
      </c>
      <c r="B344" s="51">
        <v>603</v>
      </c>
      <c r="C344" s="48" t="s">
        <v>388</v>
      </c>
      <c r="D344" s="4" t="s">
        <v>78</v>
      </c>
      <c r="E344" s="94" t="s">
        <v>77</v>
      </c>
      <c r="F344" s="58">
        <v>1540</v>
      </c>
      <c r="G344" s="119">
        <v>855.44899999999996</v>
      </c>
      <c r="H344" s="123">
        <f t="shared" si="13"/>
        <v>55.548636363636362</v>
      </c>
    </row>
    <row r="345" spans="1:8" ht="17.25" customHeight="1" x14ac:dyDescent="0.25">
      <c r="A345" s="62">
        <v>28</v>
      </c>
      <c r="B345" s="51">
        <v>605</v>
      </c>
      <c r="C345" s="48"/>
      <c r="D345" s="4"/>
      <c r="E345" s="83" t="s">
        <v>442</v>
      </c>
      <c r="F345" s="58">
        <v>252</v>
      </c>
      <c r="G345" s="119">
        <v>245.71700000000001</v>
      </c>
      <c r="H345" s="111">
        <f t="shared" si="13"/>
        <v>97.506746031746033</v>
      </c>
    </row>
    <row r="346" spans="1:8" ht="39" hidden="1" x14ac:dyDescent="0.3">
      <c r="A346" s="62">
        <v>338</v>
      </c>
      <c r="B346" s="50">
        <v>605</v>
      </c>
      <c r="C346" s="30" t="s">
        <v>232</v>
      </c>
      <c r="D346" s="2"/>
      <c r="E346" s="84" t="s">
        <v>745</v>
      </c>
      <c r="F346" s="28">
        <f>F347</f>
        <v>190</v>
      </c>
      <c r="G346" s="118">
        <f>G347</f>
        <v>184.09429</v>
      </c>
      <c r="H346" s="124">
        <f t="shared" si="13"/>
        <v>96.891731578947372</v>
      </c>
    </row>
    <row r="347" spans="1:8" ht="26" hidden="1" x14ac:dyDescent="0.3">
      <c r="A347" s="62">
        <v>339</v>
      </c>
      <c r="B347" s="1">
        <v>605</v>
      </c>
      <c r="C347" s="2" t="s">
        <v>429</v>
      </c>
      <c r="D347" s="2"/>
      <c r="E347" s="84" t="s">
        <v>430</v>
      </c>
      <c r="F347" s="28">
        <f>F348+F350+F352+F354</f>
        <v>190</v>
      </c>
      <c r="G347" s="118">
        <f>G348+G350+G352+G354</f>
        <v>184.09429</v>
      </c>
      <c r="H347" s="124">
        <f t="shared" si="13"/>
        <v>96.891731578947372</v>
      </c>
    </row>
    <row r="348" spans="1:8" ht="26" hidden="1" x14ac:dyDescent="0.3">
      <c r="A348" s="62">
        <v>340</v>
      </c>
      <c r="B348" s="50">
        <v>605</v>
      </c>
      <c r="C348" s="30" t="s">
        <v>381</v>
      </c>
      <c r="D348" s="2"/>
      <c r="E348" s="77" t="s">
        <v>382</v>
      </c>
      <c r="F348" s="28">
        <f>F349</f>
        <v>100</v>
      </c>
      <c r="G348" s="118">
        <f>G349</f>
        <v>99.996889999999993</v>
      </c>
      <c r="H348" s="124">
        <f t="shared" si="13"/>
        <v>99.996889999999993</v>
      </c>
    </row>
    <row r="349" spans="1:8" ht="26" hidden="1" x14ac:dyDescent="0.25">
      <c r="A349" s="62">
        <v>341</v>
      </c>
      <c r="B349" s="51">
        <v>605</v>
      </c>
      <c r="C349" s="48" t="s">
        <v>381</v>
      </c>
      <c r="D349" s="4" t="s">
        <v>78</v>
      </c>
      <c r="E349" s="83" t="s">
        <v>77</v>
      </c>
      <c r="F349" s="58">
        <v>100</v>
      </c>
      <c r="G349" s="119">
        <v>99.996889999999993</v>
      </c>
      <c r="H349" s="123">
        <f t="shared" si="13"/>
        <v>99.996889999999993</v>
      </c>
    </row>
    <row r="350" spans="1:8" ht="13" hidden="1" x14ac:dyDescent="0.3">
      <c r="A350" s="62">
        <v>342</v>
      </c>
      <c r="B350" s="50">
        <v>605</v>
      </c>
      <c r="C350" s="30" t="s">
        <v>433</v>
      </c>
      <c r="D350" s="4"/>
      <c r="E350" s="77" t="s">
        <v>384</v>
      </c>
      <c r="F350" s="28">
        <f>F351</f>
        <v>10</v>
      </c>
      <c r="G350" s="118">
        <f>G351</f>
        <v>4.0979999999999999</v>
      </c>
      <c r="H350" s="124">
        <f t="shared" si="13"/>
        <v>40.98</v>
      </c>
    </row>
    <row r="351" spans="1:8" ht="26" hidden="1" x14ac:dyDescent="0.25">
      <c r="A351" s="62">
        <v>343</v>
      </c>
      <c r="B351" s="51">
        <v>605</v>
      </c>
      <c r="C351" s="48" t="s">
        <v>433</v>
      </c>
      <c r="D351" s="4" t="s">
        <v>78</v>
      </c>
      <c r="E351" s="83" t="s">
        <v>77</v>
      </c>
      <c r="F351" s="58">
        <v>10</v>
      </c>
      <c r="G351" s="119">
        <v>4.0979999999999999</v>
      </c>
      <c r="H351" s="123">
        <f t="shared" si="13"/>
        <v>40.98</v>
      </c>
    </row>
    <row r="352" spans="1:8" ht="17.25" hidden="1" customHeight="1" x14ac:dyDescent="0.3">
      <c r="A352" s="62">
        <v>344</v>
      </c>
      <c r="B352" s="50">
        <v>605</v>
      </c>
      <c r="C352" s="30" t="s">
        <v>383</v>
      </c>
      <c r="D352" s="4"/>
      <c r="E352" s="77" t="s">
        <v>386</v>
      </c>
      <c r="F352" s="28">
        <f>F353</f>
        <v>50</v>
      </c>
      <c r="G352" s="118">
        <f>G353</f>
        <v>49.999400000000001</v>
      </c>
      <c r="H352" s="124">
        <f t="shared" si="13"/>
        <v>99.998800000000003</v>
      </c>
    </row>
    <row r="353" spans="1:8" ht="17.25" hidden="1" customHeight="1" x14ac:dyDescent="0.25">
      <c r="A353" s="62">
        <v>345</v>
      </c>
      <c r="B353" s="51">
        <v>605</v>
      </c>
      <c r="C353" s="48" t="s">
        <v>383</v>
      </c>
      <c r="D353" s="4" t="s">
        <v>78</v>
      </c>
      <c r="E353" s="83" t="s">
        <v>77</v>
      </c>
      <c r="F353" s="58">
        <v>50</v>
      </c>
      <c r="G353" s="119">
        <v>49.999400000000001</v>
      </c>
      <c r="H353" s="123">
        <f t="shared" si="13"/>
        <v>99.998800000000003</v>
      </c>
    </row>
    <row r="354" spans="1:8" s="21" customFormat="1" ht="13" hidden="1" x14ac:dyDescent="0.3">
      <c r="A354" s="62">
        <v>346</v>
      </c>
      <c r="B354" s="50">
        <v>605</v>
      </c>
      <c r="C354" s="30" t="s">
        <v>385</v>
      </c>
      <c r="D354" s="2"/>
      <c r="E354" s="77" t="s">
        <v>353</v>
      </c>
      <c r="F354" s="28">
        <f>F355</f>
        <v>30</v>
      </c>
      <c r="G354" s="118">
        <f>G355</f>
        <v>30</v>
      </c>
      <c r="H354" s="124">
        <f t="shared" si="13"/>
        <v>100</v>
      </c>
    </row>
    <row r="355" spans="1:8" ht="26" hidden="1" x14ac:dyDescent="0.25">
      <c r="A355" s="62">
        <v>347</v>
      </c>
      <c r="B355" s="51">
        <v>605</v>
      </c>
      <c r="C355" s="48" t="s">
        <v>385</v>
      </c>
      <c r="D355" s="4">
        <v>240</v>
      </c>
      <c r="E355" s="83" t="s">
        <v>77</v>
      </c>
      <c r="F355" s="58">
        <v>30</v>
      </c>
      <c r="G355" s="119">
        <v>30</v>
      </c>
      <c r="H355" s="123">
        <f t="shared" si="13"/>
        <v>100</v>
      </c>
    </row>
    <row r="356" spans="1:8" ht="15.75" customHeight="1" x14ac:dyDescent="0.3">
      <c r="A356" s="62">
        <v>29</v>
      </c>
      <c r="B356" s="50">
        <v>700</v>
      </c>
      <c r="C356" s="2"/>
      <c r="D356" s="2"/>
      <c r="E356" s="82" t="s">
        <v>19</v>
      </c>
      <c r="F356" s="28">
        <f>F357+F392+F451+F473+F430</f>
        <v>1179785</v>
      </c>
      <c r="G356" s="118">
        <f>G357+G392+G451+G473+G430</f>
        <v>1173782.2867199997</v>
      </c>
      <c r="H356" s="124">
        <f t="shared" si="13"/>
        <v>99.491202780167555</v>
      </c>
    </row>
    <row r="357" spans="1:8" ht="13" x14ac:dyDescent="0.25">
      <c r="A357" s="62">
        <v>30</v>
      </c>
      <c r="B357" s="51">
        <v>701</v>
      </c>
      <c r="C357" s="2"/>
      <c r="D357" s="2"/>
      <c r="E357" s="83" t="s">
        <v>20</v>
      </c>
      <c r="F357" s="58">
        <v>362871.5</v>
      </c>
      <c r="G357" s="119">
        <v>361748.49492000003</v>
      </c>
      <c r="H357" s="111">
        <f t="shared" si="13"/>
        <v>99.690522656091758</v>
      </c>
    </row>
    <row r="358" spans="1:8" ht="39" hidden="1" x14ac:dyDescent="0.3">
      <c r="A358" s="62">
        <v>350</v>
      </c>
      <c r="B358" s="50">
        <v>701</v>
      </c>
      <c r="C358" s="2" t="s">
        <v>279</v>
      </c>
      <c r="D358" s="2"/>
      <c r="E358" s="84" t="s">
        <v>742</v>
      </c>
      <c r="F358" s="28">
        <f>F359+F370+F381</f>
        <v>272908.2</v>
      </c>
      <c r="G358" s="118">
        <f>G359+G370+G381</f>
        <v>272506.79278000002</v>
      </c>
      <c r="H358" s="124">
        <f t="shared" si="13"/>
        <v>99.852914928902834</v>
      </c>
    </row>
    <row r="359" spans="1:8" ht="26" hidden="1" x14ac:dyDescent="0.3">
      <c r="A359" s="62">
        <v>351</v>
      </c>
      <c r="B359" s="50">
        <v>701</v>
      </c>
      <c r="C359" s="2" t="s">
        <v>280</v>
      </c>
      <c r="D359" s="2"/>
      <c r="E359" s="84" t="s">
        <v>119</v>
      </c>
      <c r="F359" s="28">
        <f>F360+F366+F368+F362+F364</f>
        <v>219562.40000000002</v>
      </c>
      <c r="G359" s="118">
        <f>G360+G366+G368+G362+G364</f>
        <v>219450.47401999997</v>
      </c>
      <c r="H359" s="124">
        <f t="shared" si="13"/>
        <v>99.949023156970384</v>
      </c>
    </row>
    <row r="360" spans="1:8" ht="39" hidden="1" x14ac:dyDescent="0.3">
      <c r="A360" s="62">
        <v>352</v>
      </c>
      <c r="B360" s="50">
        <v>701</v>
      </c>
      <c r="C360" s="2" t="s">
        <v>281</v>
      </c>
      <c r="D360" s="2"/>
      <c r="E360" s="77" t="s">
        <v>120</v>
      </c>
      <c r="F360" s="28">
        <f>F361</f>
        <v>89110.1</v>
      </c>
      <c r="G360" s="118">
        <f>G361</f>
        <v>89104.255439999994</v>
      </c>
      <c r="H360" s="124">
        <f t="shared" si="13"/>
        <v>99.993441192412519</v>
      </c>
    </row>
    <row r="361" spans="1:8" ht="13" hidden="1" x14ac:dyDescent="0.25">
      <c r="A361" s="62">
        <v>353</v>
      </c>
      <c r="B361" s="51">
        <v>701</v>
      </c>
      <c r="C361" s="4" t="s">
        <v>281</v>
      </c>
      <c r="D361" s="4" t="s">
        <v>90</v>
      </c>
      <c r="E361" s="83" t="s">
        <v>91</v>
      </c>
      <c r="F361" s="58">
        <v>89110.1</v>
      </c>
      <c r="G361" s="119">
        <v>89104.255439999994</v>
      </c>
      <c r="H361" s="123">
        <f t="shared" si="13"/>
        <v>99.993441192412519</v>
      </c>
    </row>
    <row r="362" spans="1:8" s="21" customFormat="1" ht="13" hidden="1" x14ac:dyDescent="0.3">
      <c r="A362" s="62">
        <v>354</v>
      </c>
      <c r="B362" s="50">
        <v>701</v>
      </c>
      <c r="C362" s="2" t="s">
        <v>282</v>
      </c>
      <c r="D362" s="2"/>
      <c r="E362" s="77" t="s">
        <v>121</v>
      </c>
      <c r="F362" s="28">
        <f>F363</f>
        <v>4302.1000000000004</v>
      </c>
      <c r="G362" s="118">
        <f>G363</f>
        <v>4242.6574099999998</v>
      </c>
      <c r="H362" s="124">
        <f t="shared" si="13"/>
        <v>98.618288975151657</v>
      </c>
    </row>
    <row r="363" spans="1:8" ht="13" hidden="1" x14ac:dyDescent="0.25">
      <c r="A363" s="62">
        <v>355</v>
      </c>
      <c r="B363" s="51">
        <v>701</v>
      </c>
      <c r="C363" s="4" t="s">
        <v>282</v>
      </c>
      <c r="D363" s="4" t="s">
        <v>90</v>
      </c>
      <c r="E363" s="83" t="s">
        <v>91</v>
      </c>
      <c r="F363" s="58">
        <v>4302.1000000000004</v>
      </c>
      <c r="G363" s="119">
        <v>4242.6574099999998</v>
      </c>
      <c r="H363" s="123">
        <f t="shared" si="13"/>
        <v>98.618288975151657</v>
      </c>
    </row>
    <row r="364" spans="1:8" ht="13" hidden="1" x14ac:dyDescent="0.3">
      <c r="A364" s="62">
        <v>356</v>
      </c>
      <c r="B364" s="50">
        <v>701</v>
      </c>
      <c r="C364" s="2" t="s">
        <v>624</v>
      </c>
      <c r="D364" s="2"/>
      <c r="E364" s="5" t="s">
        <v>625</v>
      </c>
      <c r="F364" s="28">
        <f>F365</f>
        <v>865.2</v>
      </c>
      <c r="G364" s="118">
        <f>G365</f>
        <v>818.56116999999995</v>
      </c>
      <c r="H364" s="124">
        <f t="shared" si="13"/>
        <v>94.609474110032352</v>
      </c>
    </row>
    <row r="365" spans="1:8" ht="13" hidden="1" x14ac:dyDescent="0.25">
      <c r="A365" s="62">
        <v>357</v>
      </c>
      <c r="B365" s="51">
        <v>701</v>
      </c>
      <c r="C365" s="4" t="s">
        <v>624</v>
      </c>
      <c r="D365" s="4" t="s">
        <v>90</v>
      </c>
      <c r="E365" s="83" t="s">
        <v>91</v>
      </c>
      <c r="F365" s="58">
        <f>1181.2-316</f>
        <v>865.2</v>
      </c>
      <c r="G365" s="119">
        <v>818.56116999999995</v>
      </c>
      <c r="H365" s="123">
        <f t="shared" si="13"/>
        <v>94.609474110032352</v>
      </c>
    </row>
    <row r="366" spans="1:8" s="21" customFormat="1" ht="65" hidden="1" x14ac:dyDescent="0.3">
      <c r="A366" s="62">
        <v>358</v>
      </c>
      <c r="B366" s="50">
        <v>701</v>
      </c>
      <c r="C366" s="2" t="s">
        <v>202</v>
      </c>
      <c r="D366" s="2"/>
      <c r="E366" s="77" t="s">
        <v>95</v>
      </c>
      <c r="F366" s="28">
        <f>F367</f>
        <v>123650</v>
      </c>
      <c r="G366" s="118">
        <f>G367</f>
        <v>123650</v>
      </c>
      <c r="H366" s="124">
        <f t="shared" si="13"/>
        <v>100</v>
      </c>
    </row>
    <row r="367" spans="1:8" s="21" customFormat="1" ht="13" hidden="1" x14ac:dyDescent="0.3">
      <c r="A367" s="62">
        <v>359</v>
      </c>
      <c r="B367" s="51">
        <v>701</v>
      </c>
      <c r="C367" s="4" t="s">
        <v>202</v>
      </c>
      <c r="D367" s="4" t="s">
        <v>90</v>
      </c>
      <c r="E367" s="83" t="s">
        <v>91</v>
      </c>
      <c r="F367" s="64">
        <f>129948-6298</f>
        <v>123650</v>
      </c>
      <c r="G367" s="120">
        <v>123650</v>
      </c>
      <c r="H367" s="123">
        <f t="shared" si="13"/>
        <v>100</v>
      </c>
    </row>
    <row r="368" spans="1:8" s="21" customFormat="1" ht="65" hidden="1" x14ac:dyDescent="0.3">
      <c r="A368" s="62">
        <v>360</v>
      </c>
      <c r="B368" s="50">
        <v>701</v>
      </c>
      <c r="C368" s="2" t="s">
        <v>203</v>
      </c>
      <c r="D368" s="2"/>
      <c r="E368" s="77" t="s">
        <v>96</v>
      </c>
      <c r="F368" s="28">
        <f>F369</f>
        <v>1635</v>
      </c>
      <c r="G368" s="118">
        <f>G369</f>
        <v>1635</v>
      </c>
      <c r="H368" s="124">
        <f t="shared" si="13"/>
        <v>100</v>
      </c>
    </row>
    <row r="369" spans="1:8" s="21" customFormat="1" ht="16.5" hidden="1" customHeight="1" x14ac:dyDescent="0.3">
      <c r="A369" s="62">
        <v>361</v>
      </c>
      <c r="B369" s="51">
        <v>701</v>
      </c>
      <c r="C369" s="4" t="s">
        <v>203</v>
      </c>
      <c r="D369" s="4" t="s">
        <v>90</v>
      </c>
      <c r="E369" s="83" t="s">
        <v>91</v>
      </c>
      <c r="F369" s="64">
        <v>1635</v>
      </c>
      <c r="G369" s="120">
        <v>1635</v>
      </c>
      <c r="H369" s="123">
        <f t="shared" si="13"/>
        <v>100</v>
      </c>
    </row>
    <row r="370" spans="1:8" s="21" customFormat="1" ht="30.75" hidden="1" customHeight="1" x14ac:dyDescent="0.3">
      <c r="A370" s="62">
        <v>362</v>
      </c>
      <c r="B370" s="50">
        <v>701</v>
      </c>
      <c r="C370" s="2" t="s">
        <v>285</v>
      </c>
      <c r="D370" s="2"/>
      <c r="E370" s="84" t="s">
        <v>122</v>
      </c>
      <c r="F370" s="28">
        <f>F377+F379+F371+F373+F375</f>
        <v>50822.200000000004</v>
      </c>
      <c r="G370" s="118">
        <f>G377+G379+G371+G373+G375</f>
        <v>50532.743920000008</v>
      </c>
      <c r="H370" s="124">
        <f t="shared" si="13"/>
        <v>99.430453463250331</v>
      </c>
    </row>
    <row r="371" spans="1:8" s="21" customFormat="1" ht="45" hidden="1" customHeight="1" x14ac:dyDescent="0.3">
      <c r="A371" s="62">
        <v>363</v>
      </c>
      <c r="B371" s="50">
        <v>701</v>
      </c>
      <c r="C371" s="2" t="s">
        <v>286</v>
      </c>
      <c r="D371" s="2"/>
      <c r="E371" s="77" t="s">
        <v>123</v>
      </c>
      <c r="F371" s="28">
        <f>F372</f>
        <v>26539.8</v>
      </c>
      <c r="G371" s="118">
        <f>G372</f>
        <v>26539.8</v>
      </c>
      <c r="H371" s="124">
        <f t="shared" si="13"/>
        <v>100</v>
      </c>
    </row>
    <row r="372" spans="1:8" s="21" customFormat="1" ht="16" hidden="1" customHeight="1" x14ac:dyDescent="0.3">
      <c r="A372" s="62">
        <v>364</v>
      </c>
      <c r="B372" s="51">
        <v>701</v>
      </c>
      <c r="C372" s="4" t="s">
        <v>286</v>
      </c>
      <c r="D372" s="4" t="s">
        <v>90</v>
      </c>
      <c r="E372" s="83" t="s">
        <v>91</v>
      </c>
      <c r="F372" s="58">
        <v>26539.8</v>
      </c>
      <c r="G372" s="119">
        <v>26539.8</v>
      </c>
      <c r="H372" s="123">
        <f t="shared" si="13"/>
        <v>100</v>
      </c>
    </row>
    <row r="373" spans="1:8" s="21" customFormat="1" ht="17.25" hidden="1" customHeight="1" x14ac:dyDescent="0.3">
      <c r="A373" s="62">
        <v>365</v>
      </c>
      <c r="B373" s="50">
        <v>701</v>
      </c>
      <c r="C373" s="2" t="s">
        <v>287</v>
      </c>
      <c r="D373" s="2"/>
      <c r="E373" s="77" t="s">
        <v>124</v>
      </c>
      <c r="F373" s="28">
        <f>F374</f>
        <v>1527.5</v>
      </c>
      <c r="G373" s="118">
        <f>G374</f>
        <v>1266.07925</v>
      </c>
      <c r="H373" s="124">
        <f t="shared" si="13"/>
        <v>82.885711947626845</v>
      </c>
    </row>
    <row r="374" spans="1:8" s="21" customFormat="1" ht="15" hidden="1" customHeight="1" x14ac:dyDescent="0.3">
      <c r="A374" s="62">
        <v>366</v>
      </c>
      <c r="B374" s="51">
        <v>701</v>
      </c>
      <c r="C374" s="4" t="s">
        <v>287</v>
      </c>
      <c r="D374" s="4" t="s">
        <v>90</v>
      </c>
      <c r="E374" s="83" t="s">
        <v>91</v>
      </c>
      <c r="F374" s="58">
        <v>1527.5</v>
      </c>
      <c r="G374" s="119">
        <v>1266.07925</v>
      </c>
      <c r="H374" s="123">
        <f t="shared" si="13"/>
        <v>82.885711947626845</v>
      </c>
    </row>
    <row r="375" spans="1:8" ht="13" hidden="1" x14ac:dyDescent="0.3">
      <c r="A375" s="62">
        <v>367</v>
      </c>
      <c r="B375" s="50">
        <v>701</v>
      </c>
      <c r="C375" s="2" t="s">
        <v>288</v>
      </c>
      <c r="D375" s="2"/>
      <c r="E375" s="5" t="s">
        <v>560</v>
      </c>
      <c r="F375" s="28">
        <f>F376</f>
        <v>263.89999999999998</v>
      </c>
      <c r="G375" s="118">
        <f>G376</f>
        <v>235.86466999999999</v>
      </c>
      <c r="H375" s="124">
        <f t="shared" si="13"/>
        <v>89.376532777567263</v>
      </c>
    </row>
    <row r="376" spans="1:8" ht="13" hidden="1" x14ac:dyDescent="0.25">
      <c r="A376" s="62">
        <v>368</v>
      </c>
      <c r="B376" s="51">
        <v>701</v>
      </c>
      <c r="C376" s="4" t="s">
        <v>288</v>
      </c>
      <c r="D376" s="4" t="s">
        <v>90</v>
      </c>
      <c r="E376" s="83" t="s">
        <v>91</v>
      </c>
      <c r="F376" s="58">
        <v>263.89999999999998</v>
      </c>
      <c r="G376" s="119">
        <v>235.86466999999999</v>
      </c>
      <c r="H376" s="123">
        <f t="shared" si="13"/>
        <v>89.376532777567263</v>
      </c>
    </row>
    <row r="377" spans="1:8" s="21" customFormat="1" ht="93" hidden="1" customHeight="1" x14ac:dyDescent="0.3">
      <c r="A377" s="62">
        <v>369</v>
      </c>
      <c r="B377" s="50">
        <v>701</v>
      </c>
      <c r="C377" s="30" t="s">
        <v>204</v>
      </c>
      <c r="D377" s="2"/>
      <c r="E377" s="77" t="s">
        <v>97</v>
      </c>
      <c r="F377" s="28">
        <f>F378</f>
        <v>22140</v>
      </c>
      <c r="G377" s="118">
        <f>G378</f>
        <v>22140</v>
      </c>
      <c r="H377" s="124">
        <f t="shared" si="13"/>
        <v>100</v>
      </c>
    </row>
    <row r="378" spans="1:8" s="21" customFormat="1" ht="16.5" hidden="1" customHeight="1" x14ac:dyDescent="0.3">
      <c r="A378" s="62">
        <v>370</v>
      </c>
      <c r="B378" s="51">
        <v>701</v>
      </c>
      <c r="C378" s="4" t="s">
        <v>204</v>
      </c>
      <c r="D378" s="4" t="s">
        <v>90</v>
      </c>
      <c r="E378" s="83" t="s">
        <v>91</v>
      </c>
      <c r="F378" s="64">
        <v>22140</v>
      </c>
      <c r="G378" s="120">
        <v>22140</v>
      </c>
      <c r="H378" s="123">
        <f t="shared" si="13"/>
        <v>100</v>
      </c>
    </row>
    <row r="379" spans="1:8" s="21" customFormat="1" ht="108" hidden="1" customHeight="1" x14ac:dyDescent="0.3">
      <c r="A379" s="62">
        <v>371</v>
      </c>
      <c r="B379" s="50">
        <v>701</v>
      </c>
      <c r="C379" s="2" t="s">
        <v>205</v>
      </c>
      <c r="D379" s="2"/>
      <c r="E379" s="77" t="s">
        <v>98</v>
      </c>
      <c r="F379" s="28">
        <f>F380</f>
        <v>351</v>
      </c>
      <c r="G379" s="118">
        <f>G380</f>
        <v>351</v>
      </c>
      <c r="H379" s="124">
        <f t="shared" si="13"/>
        <v>100</v>
      </c>
    </row>
    <row r="380" spans="1:8" s="21" customFormat="1" ht="14.5" hidden="1" customHeight="1" x14ac:dyDescent="0.3">
      <c r="A380" s="62">
        <v>372</v>
      </c>
      <c r="B380" s="51">
        <v>701</v>
      </c>
      <c r="C380" s="4" t="s">
        <v>205</v>
      </c>
      <c r="D380" s="4" t="s">
        <v>90</v>
      </c>
      <c r="E380" s="83" t="s">
        <v>91</v>
      </c>
      <c r="F380" s="64">
        <v>351</v>
      </c>
      <c r="G380" s="120">
        <v>351</v>
      </c>
      <c r="H380" s="123">
        <f t="shared" si="13"/>
        <v>100</v>
      </c>
    </row>
    <row r="381" spans="1:8" s="21" customFormat="1" ht="39" hidden="1" x14ac:dyDescent="0.3">
      <c r="A381" s="62">
        <v>373</v>
      </c>
      <c r="B381" s="50">
        <v>701</v>
      </c>
      <c r="C381" s="2" t="s">
        <v>283</v>
      </c>
      <c r="D381" s="2"/>
      <c r="E381" s="84" t="s">
        <v>186</v>
      </c>
      <c r="F381" s="28">
        <f>F382</f>
        <v>2523.6</v>
      </c>
      <c r="G381" s="118">
        <f>G382</f>
        <v>2523.5748400000002</v>
      </c>
      <c r="H381" s="124">
        <f t="shared" si="13"/>
        <v>99.999003011570792</v>
      </c>
    </row>
    <row r="382" spans="1:8" s="21" customFormat="1" ht="39" hidden="1" x14ac:dyDescent="0.3">
      <c r="A382" s="62">
        <v>374</v>
      </c>
      <c r="B382" s="50">
        <v>701</v>
      </c>
      <c r="C382" s="30" t="s">
        <v>284</v>
      </c>
      <c r="D382" s="30"/>
      <c r="E382" s="77" t="s">
        <v>448</v>
      </c>
      <c r="F382" s="28">
        <f>F383</f>
        <v>2523.6</v>
      </c>
      <c r="G382" s="118">
        <f>G383</f>
        <v>2523.5748400000002</v>
      </c>
      <c r="H382" s="124">
        <f t="shared" si="13"/>
        <v>99.999003011570792</v>
      </c>
    </row>
    <row r="383" spans="1:8" s="21" customFormat="1" ht="13" hidden="1" x14ac:dyDescent="0.3">
      <c r="A383" s="62">
        <v>375</v>
      </c>
      <c r="B383" s="51">
        <v>701</v>
      </c>
      <c r="C383" s="48" t="s">
        <v>284</v>
      </c>
      <c r="D383" s="4" t="s">
        <v>90</v>
      </c>
      <c r="E383" s="83" t="s">
        <v>91</v>
      </c>
      <c r="F383" s="58">
        <f>72.4+2451.2</f>
        <v>2523.6</v>
      </c>
      <c r="G383" s="119">
        <v>2523.5748400000002</v>
      </c>
      <c r="H383" s="123">
        <f t="shared" si="13"/>
        <v>99.999003011570792</v>
      </c>
    </row>
    <row r="384" spans="1:8" ht="39" hidden="1" x14ac:dyDescent="0.3">
      <c r="A384" s="62">
        <v>376</v>
      </c>
      <c r="B384" s="1">
        <v>701</v>
      </c>
      <c r="C384" s="2" t="s">
        <v>439</v>
      </c>
      <c r="D384" s="4"/>
      <c r="E384" s="84" t="s">
        <v>749</v>
      </c>
      <c r="F384" s="28">
        <f>F385</f>
        <v>3301.4</v>
      </c>
      <c r="G384" s="118">
        <f>G385</f>
        <v>3268.4524000000001</v>
      </c>
      <c r="H384" s="124">
        <f t="shared" si="13"/>
        <v>99.002011267946926</v>
      </c>
    </row>
    <row r="385" spans="1:8" ht="39" hidden="1" x14ac:dyDescent="0.3">
      <c r="A385" s="62">
        <v>377</v>
      </c>
      <c r="B385" s="1">
        <v>701</v>
      </c>
      <c r="C385" s="2" t="s">
        <v>440</v>
      </c>
      <c r="D385" s="4"/>
      <c r="E385" s="77" t="s">
        <v>456</v>
      </c>
      <c r="F385" s="28">
        <f>F386</f>
        <v>3301.4</v>
      </c>
      <c r="G385" s="118">
        <f>G386</f>
        <v>3268.4524000000001</v>
      </c>
      <c r="H385" s="124">
        <f t="shared" si="13"/>
        <v>99.002011267946926</v>
      </c>
    </row>
    <row r="386" spans="1:8" ht="13" hidden="1" x14ac:dyDescent="0.25">
      <c r="A386" s="62">
        <v>378</v>
      </c>
      <c r="B386" s="3">
        <v>701</v>
      </c>
      <c r="C386" s="4" t="s">
        <v>440</v>
      </c>
      <c r="D386" s="4" t="s">
        <v>90</v>
      </c>
      <c r="E386" s="83" t="s">
        <v>91</v>
      </c>
      <c r="F386" s="58">
        <f>3854.4-553</f>
        <v>3301.4</v>
      </c>
      <c r="G386" s="119">
        <v>3268.4524000000001</v>
      </c>
      <c r="H386" s="123">
        <f t="shared" si="13"/>
        <v>99.002011267946926</v>
      </c>
    </row>
    <row r="387" spans="1:8" ht="13" hidden="1" x14ac:dyDescent="0.3">
      <c r="A387" s="62">
        <v>379</v>
      </c>
      <c r="B387" s="1">
        <v>701</v>
      </c>
      <c r="C387" s="87" t="s">
        <v>189</v>
      </c>
      <c r="D387" s="87"/>
      <c r="E387" s="93" t="s">
        <v>156</v>
      </c>
      <c r="F387" s="28">
        <f>F390+F388</f>
        <v>1707.6</v>
      </c>
      <c r="G387" s="118">
        <f>G390+G388</f>
        <v>1239.60637</v>
      </c>
      <c r="H387" s="124">
        <f t="shared" si="13"/>
        <v>72.593486179433114</v>
      </c>
    </row>
    <row r="388" spans="1:8" ht="52" hidden="1" x14ac:dyDescent="0.3">
      <c r="A388" s="62">
        <v>380</v>
      </c>
      <c r="B388" s="1">
        <v>701</v>
      </c>
      <c r="C388" s="10" t="s">
        <v>729</v>
      </c>
      <c r="D388" s="4"/>
      <c r="E388" s="84" t="s">
        <v>734</v>
      </c>
      <c r="F388" s="28">
        <f>F389</f>
        <v>521</v>
      </c>
      <c r="G388" s="118">
        <f>G389</f>
        <v>521</v>
      </c>
      <c r="H388" s="124">
        <f t="shared" si="13"/>
        <v>100</v>
      </c>
    </row>
    <row r="389" spans="1:8" ht="13" hidden="1" x14ac:dyDescent="0.25">
      <c r="A389" s="62">
        <v>381</v>
      </c>
      <c r="B389" s="3">
        <v>701</v>
      </c>
      <c r="C389" s="12" t="s">
        <v>729</v>
      </c>
      <c r="D389" s="4" t="s">
        <v>90</v>
      </c>
      <c r="E389" s="83" t="s">
        <v>91</v>
      </c>
      <c r="F389" s="58">
        <v>521</v>
      </c>
      <c r="G389" s="119">
        <v>521</v>
      </c>
      <c r="H389" s="123">
        <f t="shared" si="13"/>
        <v>100</v>
      </c>
    </row>
    <row r="390" spans="1:8" ht="13" hidden="1" x14ac:dyDescent="0.3">
      <c r="A390" s="62">
        <v>382</v>
      </c>
      <c r="B390" s="1">
        <v>701</v>
      </c>
      <c r="C390" s="10" t="s">
        <v>678</v>
      </c>
      <c r="D390" s="4"/>
      <c r="E390" s="77" t="s">
        <v>679</v>
      </c>
      <c r="F390" s="28">
        <f>F391</f>
        <v>1186.5999999999999</v>
      </c>
      <c r="G390" s="118">
        <f>G391</f>
        <v>718.60636999999997</v>
      </c>
      <c r="H390" s="124">
        <f t="shared" si="13"/>
        <v>60.560118826900386</v>
      </c>
    </row>
    <row r="391" spans="1:8" ht="13" hidden="1" x14ac:dyDescent="0.25">
      <c r="A391" s="62">
        <v>383</v>
      </c>
      <c r="B391" s="3">
        <v>701</v>
      </c>
      <c r="C391" s="12" t="s">
        <v>678</v>
      </c>
      <c r="D391" s="4" t="s">
        <v>90</v>
      </c>
      <c r="E391" s="83" t="s">
        <v>91</v>
      </c>
      <c r="F391" s="64">
        <v>1186.5999999999999</v>
      </c>
      <c r="G391" s="120">
        <v>718.60636999999997</v>
      </c>
      <c r="H391" s="123">
        <f t="shared" si="13"/>
        <v>60.560118826900386</v>
      </c>
    </row>
    <row r="392" spans="1:8" ht="13" x14ac:dyDescent="0.25">
      <c r="A392" s="62">
        <v>31</v>
      </c>
      <c r="B392" s="80">
        <v>702</v>
      </c>
      <c r="C392" s="10"/>
      <c r="D392" s="2"/>
      <c r="E392" s="83" t="s">
        <v>21</v>
      </c>
      <c r="F392" s="58">
        <v>707976.7</v>
      </c>
      <c r="G392" s="119">
        <v>705545.13058999996</v>
      </c>
      <c r="H392" s="111">
        <f t="shared" si="13"/>
        <v>99.656546690025252</v>
      </c>
    </row>
    <row r="393" spans="1:8" ht="39" hidden="1" x14ac:dyDescent="0.3">
      <c r="A393" s="62">
        <v>385</v>
      </c>
      <c r="B393" s="50">
        <v>702</v>
      </c>
      <c r="C393" s="2" t="s">
        <v>279</v>
      </c>
      <c r="D393" s="2"/>
      <c r="E393" s="84" t="s">
        <v>742</v>
      </c>
      <c r="F393" s="28">
        <f>F394+F409</f>
        <v>518679.60000000003</v>
      </c>
      <c r="G393" s="118">
        <f>G394+G409</f>
        <v>517592.36272000003</v>
      </c>
      <c r="H393" s="124">
        <f t="shared" si="13"/>
        <v>99.790383643389873</v>
      </c>
    </row>
    <row r="394" spans="1:8" ht="26" hidden="1" x14ac:dyDescent="0.3">
      <c r="A394" s="62">
        <v>386</v>
      </c>
      <c r="B394" s="50">
        <v>702</v>
      </c>
      <c r="C394" s="2" t="s">
        <v>285</v>
      </c>
      <c r="D394" s="2"/>
      <c r="E394" s="84" t="s">
        <v>122</v>
      </c>
      <c r="F394" s="28">
        <f>F395+F397+F399+F401+F403+F405+F407</f>
        <v>477309.7</v>
      </c>
      <c r="G394" s="118">
        <f>G395+G397+G399+G401+G403+G405+G407</f>
        <v>477019.44203000003</v>
      </c>
      <c r="H394" s="124">
        <f t="shared" ref="H394:H457" si="15">G394/F394*100</f>
        <v>99.939188755225388</v>
      </c>
    </row>
    <row r="395" spans="1:8" ht="39" hidden="1" x14ac:dyDescent="0.3">
      <c r="A395" s="62">
        <v>387</v>
      </c>
      <c r="B395" s="50">
        <v>702</v>
      </c>
      <c r="C395" s="2" t="s">
        <v>286</v>
      </c>
      <c r="D395" s="2"/>
      <c r="E395" s="77" t="s">
        <v>123</v>
      </c>
      <c r="F395" s="28">
        <f>F396</f>
        <v>133700.79999999999</v>
      </c>
      <c r="G395" s="118">
        <f>G396</f>
        <v>133588.35355999999</v>
      </c>
      <c r="H395" s="124">
        <f t="shared" si="15"/>
        <v>99.91589695798379</v>
      </c>
    </row>
    <row r="396" spans="1:8" ht="13" hidden="1" x14ac:dyDescent="0.25">
      <c r="A396" s="62">
        <v>388</v>
      </c>
      <c r="B396" s="51">
        <v>702</v>
      </c>
      <c r="C396" s="4" t="s">
        <v>286</v>
      </c>
      <c r="D396" s="4" t="s">
        <v>90</v>
      </c>
      <c r="E396" s="83" t="s">
        <v>91</v>
      </c>
      <c r="F396" s="58">
        <v>133700.79999999999</v>
      </c>
      <c r="G396" s="119">
        <v>133588.35355999999</v>
      </c>
      <c r="H396" s="123">
        <f t="shared" si="15"/>
        <v>99.91589695798379</v>
      </c>
    </row>
    <row r="397" spans="1:8" ht="22.5" hidden="1" customHeight="1" x14ac:dyDescent="0.3">
      <c r="A397" s="62">
        <v>389</v>
      </c>
      <c r="B397" s="50">
        <v>702</v>
      </c>
      <c r="C397" s="2" t="s">
        <v>288</v>
      </c>
      <c r="D397" s="2"/>
      <c r="E397" s="5" t="s">
        <v>560</v>
      </c>
      <c r="F397" s="28">
        <f>F398</f>
        <v>5787</v>
      </c>
      <c r="G397" s="118">
        <f>G398</f>
        <v>5609.4362700000001</v>
      </c>
      <c r="H397" s="124">
        <f t="shared" si="15"/>
        <v>96.931679108346287</v>
      </c>
    </row>
    <row r="398" spans="1:8" s="21" customFormat="1" ht="13" hidden="1" x14ac:dyDescent="0.3">
      <c r="A398" s="62">
        <v>390</v>
      </c>
      <c r="B398" s="51">
        <v>702</v>
      </c>
      <c r="C398" s="4" t="s">
        <v>288</v>
      </c>
      <c r="D398" s="4" t="s">
        <v>90</v>
      </c>
      <c r="E398" s="83" t="s">
        <v>91</v>
      </c>
      <c r="F398" s="58">
        <v>5787</v>
      </c>
      <c r="G398" s="119">
        <v>5609.4362700000001</v>
      </c>
      <c r="H398" s="123">
        <f t="shared" si="15"/>
        <v>96.931679108346287</v>
      </c>
    </row>
    <row r="399" spans="1:8" ht="91" hidden="1" x14ac:dyDescent="0.3">
      <c r="A399" s="62">
        <v>391</v>
      </c>
      <c r="B399" s="50">
        <v>702</v>
      </c>
      <c r="C399" s="30" t="s">
        <v>204</v>
      </c>
      <c r="D399" s="2"/>
      <c r="E399" s="77" t="s">
        <v>97</v>
      </c>
      <c r="F399" s="38">
        <f>F400</f>
        <v>278399.40000000002</v>
      </c>
      <c r="G399" s="121">
        <f>G400</f>
        <v>278399.40000000002</v>
      </c>
      <c r="H399" s="124">
        <f t="shared" si="15"/>
        <v>100</v>
      </c>
    </row>
    <row r="400" spans="1:8" s="21" customFormat="1" ht="13" hidden="1" x14ac:dyDescent="0.3">
      <c r="A400" s="62">
        <v>392</v>
      </c>
      <c r="B400" s="51">
        <v>702</v>
      </c>
      <c r="C400" s="4" t="s">
        <v>204</v>
      </c>
      <c r="D400" s="4" t="s">
        <v>90</v>
      </c>
      <c r="E400" s="83" t="s">
        <v>91</v>
      </c>
      <c r="F400" s="64">
        <v>278399.40000000002</v>
      </c>
      <c r="G400" s="120">
        <v>278399.40000000002</v>
      </c>
      <c r="H400" s="123">
        <f t="shared" si="15"/>
        <v>100</v>
      </c>
    </row>
    <row r="401" spans="1:8" s="21" customFormat="1" ht="104" hidden="1" x14ac:dyDescent="0.3">
      <c r="A401" s="62">
        <v>393</v>
      </c>
      <c r="B401" s="50">
        <v>702</v>
      </c>
      <c r="C401" s="2" t="s">
        <v>205</v>
      </c>
      <c r="D401" s="2"/>
      <c r="E401" s="77" t="s">
        <v>98</v>
      </c>
      <c r="F401" s="38">
        <f>F402</f>
        <v>10301</v>
      </c>
      <c r="G401" s="121">
        <f>G402</f>
        <v>10301</v>
      </c>
      <c r="H401" s="124">
        <f t="shared" si="15"/>
        <v>100</v>
      </c>
    </row>
    <row r="402" spans="1:8" s="21" customFormat="1" ht="13" hidden="1" x14ac:dyDescent="0.3">
      <c r="A402" s="62">
        <v>394</v>
      </c>
      <c r="B402" s="51">
        <v>702</v>
      </c>
      <c r="C402" s="4" t="s">
        <v>205</v>
      </c>
      <c r="D402" s="4" t="s">
        <v>90</v>
      </c>
      <c r="E402" s="83" t="s">
        <v>91</v>
      </c>
      <c r="F402" s="64">
        <v>10301</v>
      </c>
      <c r="G402" s="120">
        <v>10301</v>
      </c>
      <c r="H402" s="123">
        <f t="shared" si="15"/>
        <v>100</v>
      </c>
    </row>
    <row r="403" spans="1:8" s="21" customFormat="1" ht="27.65" hidden="1" customHeight="1" x14ac:dyDescent="0.3">
      <c r="A403" s="62">
        <v>395</v>
      </c>
      <c r="B403" s="112">
        <v>702</v>
      </c>
      <c r="C403" s="89" t="s">
        <v>289</v>
      </c>
      <c r="D403" s="87"/>
      <c r="E403" s="102" t="s">
        <v>531</v>
      </c>
      <c r="F403" s="28">
        <f>F404</f>
        <v>14591.4</v>
      </c>
      <c r="G403" s="118">
        <f>G404</f>
        <v>14591.1522</v>
      </c>
      <c r="H403" s="124">
        <f t="shared" si="15"/>
        <v>99.998301739380736</v>
      </c>
    </row>
    <row r="404" spans="1:8" s="21" customFormat="1" ht="13" hidden="1" x14ac:dyDescent="0.3">
      <c r="A404" s="62">
        <v>396</v>
      </c>
      <c r="B404" s="113">
        <v>702</v>
      </c>
      <c r="C404" s="88" t="s">
        <v>289</v>
      </c>
      <c r="D404" s="88" t="s">
        <v>90</v>
      </c>
      <c r="E404" s="83" t="s">
        <v>91</v>
      </c>
      <c r="F404" s="64">
        <v>14591.4</v>
      </c>
      <c r="G404" s="120">
        <v>14591.1522</v>
      </c>
      <c r="H404" s="123">
        <f t="shared" si="15"/>
        <v>99.998301739380736</v>
      </c>
    </row>
    <row r="405" spans="1:8" s="21" customFormat="1" ht="78" hidden="1" x14ac:dyDescent="0.3">
      <c r="A405" s="62">
        <v>397</v>
      </c>
      <c r="B405" s="1">
        <v>702</v>
      </c>
      <c r="C405" s="2" t="s">
        <v>513</v>
      </c>
      <c r="D405" s="2"/>
      <c r="E405" s="102" t="s">
        <v>677</v>
      </c>
      <c r="F405" s="28">
        <f>F406</f>
        <v>19225</v>
      </c>
      <c r="G405" s="118">
        <f>G406</f>
        <v>19225</v>
      </c>
      <c r="H405" s="124">
        <f t="shared" si="15"/>
        <v>100</v>
      </c>
    </row>
    <row r="406" spans="1:8" s="21" customFormat="1" ht="13" hidden="1" x14ac:dyDescent="0.3">
      <c r="A406" s="62">
        <v>398</v>
      </c>
      <c r="B406" s="3">
        <v>702</v>
      </c>
      <c r="C406" s="4" t="s">
        <v>513</v>
      </c>
      <c r="D406" s="4" t="s">
        <v>90</v>
      </c>
      <c r="E406" s="7" t="s">
        <v>91</v>
      </c>
      <c r="F406" s="64">
        <v>19225</v>
      </c>
      <c r="G406" s="120">
        <v>19225</v>
      </c>
      <c r="H406" s="123">
        <f t="shared" si="15"/>
        <v>100</v>
      </c>
    </row>
    <row r="407" spans="1:8" s="21" customFormat="1" ht="52" hidden="1" x14ac:dyDescent="0.3">
      <c r="A407" s="62">
        <v>399</v>
      </c>
      <c r="B407" s="1">
        <v>702</v>
      </c>
      <c r="C407" s="2" t="s">
        <v>570</v>
      </c>
      <c r="D407" s="2"/>
      <c r="E407" s="5" t="s">
        <v>676</v>
      </c>
      <c r="F407" s="28">
        <f>F408</f>
        <v>15305.1</v>
      </c>
      <c r="G407" s="118">
        <f>G408</f>
        <v>15305.1</v>
      </c>
      <c r="H407" s="124">
        <f t="shared" si="15"/>
        <v>100</v>
      </c>
    </row>
    <row r="408" spans="1:8" s="21" customFormat="1" ht="13" hidden="1" x14ac:dyDescent="0.3">
      <c r="A408" s="62">
        <v>400</v>
      </c>
      <c r="B408" s="3">
        <v>702</v>
      </c>
      <c r="C408" s="4" t="s">
        <v>570</v>
      </c>
      <c r="D408" s="4" t="s">
        <v>90</v>
      </c>
      <c r="E408" s="7" t="s">
        <v>91</v>
      </c>
      <c r="F408" s="64">
        <v>15305.1</v>
      </c>
      <c r="G408" s="120">
        <v>15305.1</v>
      </c>
      <c r="H408" s="123">
        <f t="shared" si="15"/>
        <v>100</v>
      </c>
    </row>
    <row r="409" spans="1:8" ht="39" hidden="1" x14ac:dyDescent="0.3">
      <c r="A409" s="62">
        <v>401</v>
      </c>
      <c r="B409" s="50">
        <v>702</v>
      </c>
      <c r="C409" s="2" t="s">
        <v>283</v>
      </c>
      <c r="D409" s="2"/>
      <c r="E409" s="84" t="s">
        <v>186</v>
      </c>
      <c r="F409" s="28">
        <f>F410+F416+F422+F414+F412+F418+F420</f>
        <v>41369.9</v>
      </c>
      <c r="G409" s="118">
        <f>G410+G416+G422+G414+G412+G418+G420</f>
        <v>40572.920689999999</v>
      </c>
      <c r="H409" s="124">
        <f t="shared" si="15"/>
        <v>98.073528555785728</v>
      </c>
    </row>
    <row r="410" spans="1:8" s="21" customFormat="1" ht="41.5" hidden="1" customHeight="1" x14ac:dyDescent="0.3">
      <c r="A410" s="62">
        <v>402</v>
      </c>
      <c r="B410" s="50">
        <v>702</v>
      </c>
      <c r="C410" s="30" t="s">
        <v>284</v>
      </c>
      <c r="D410" s="30"/>
      <c r="E410" s="77" t="s">
        <v>448</v>
      </c>
      <c r="F410" s="28">
        <f>F411</f>
        <v>7438.2</v>
      </c>
      <c r="G410" s="118">
        <f>G411</f>
        <v>7149.6560399999998</v>
      </c>
      <c r="H410" s="124">
        <f t="shared" si="15"/>
        <v>96.120782447366295</v>
      </c>
    </row>
    <row r="411" spans="1:8" s="21" customFormat="1" ht="13" hidden="1" x14ac:dyDescent="0.3">
      <c r="A411" s="62">
        <v>403</v>
      </c>
      <c r="B411" s="51">
        <v>702</v>
      </c>
      <c r="C411" s="48" t="s">
        <v>284</v>
      </c>
      <c r="D411" s="4" t="s">
        <v>90</v>
      </c>
      <c r="E411" s="83" t="s">
        <v>91</v>
      </c>
      <c r="F411" s="58">
        <v>7438.2</v>
      </c>
      <c r="G411" s="119">
        <v>7149.6560399999998</v>
      </c>
      <c r="H411" s="123">
        <f t="shared" si="15"/>
        <v>96.120782447366295</v>
      </c>
    </row>
    <row r="412" spans="1:8" s="21" customFormat="1" ht="18.5" hidden="1" customHeight="1" x14ac:dyDescent="0.3">
      <c r="A412" s="62">
        <v>404</v>
      </c>
      <c r="B412" s="50">
        <v>702</v>
      </c>
      <c r="C412" s="30" t="s">
        <v>544</v>
      </c>
      <c r="D412" s="2"/>
      <c r="E412" s="77" t="s">
        <v>545</v>
      </c>
      <c r="F412" s="28">
        <f>F413</f>
        <v>2658</v>
      </c>
      <c r="G412" s="118">
        <f>G413</f>
        <v>2585.65004</v>
      </c>
      <c r="H412" s="124">
        <f t="shared" si="15"/>
        <v>97.278030097817904</v>
      </c>
    </row>
    <row r="413" spans="1:8" s="21" customFormat="1" ht="13" hidden="1" x14ac:dyDescent="0.3">
      <c r="A413" s="62">
        <v>405</v>
      </c>
      <c r="B413" s="51">
        <v>702</v>
      </c>
      <c r="C413" s="48" t="s">
        <v>544</v>
      </c>
      <c r="D413" s="4" t="s">
        <v>90</v>
      </c>
      <c r="E413" s="83" t="s">
        <v>91</v>
      </c>
      <c r="F413" s="58">
        <f>2606.6+51.4</f>
        <v>2658</v>
      </c>
      <c r="G413" s="119">
        <v>2585.65004</v>
      </c>
      <c r="H413" s="123">
        <f t="shared" si="15"/>
        <v>97.278030097817904</v>
      </c>
    </row>
    <row r="414" spans="1:8" s="21" customFormat="1" ht="39" hidden="1" x14ac:dyDescent="0.3">
      <c r="A414" s="62">
        <v>406</v>
      </c>
      <c r="B414" s="50">
        <v>702</v>
      </c>
      <c r="C414" s="30" t="s">
        <v>365</v>
      </c>
      <c r="D414" s="2"/>
      <c r="E414" s="77" t="s">
        <v>366</v>
      </c>
      <c r="F414" s="28">
        <f>F415</f>
        <v>299</v>
      </c>
      <c r="G414" s="118">
        <f>G415</f>
        <v>299</v>
      </c>
      <c r="H414" s="124">
        <f t="shared" si="15"/>
        <v>100</v>
      </c>
    </row>
    <row r="415" spans="1:8" s="21" customFormat="1" ht="13" hidden="1" x14ac:dyDescent="0.3">
      <c r="A415" s="62">
        <v>407</v>
      </c>
      <c r="B415" s="51">
        <v>702</v>
      </c>
      <c r="C415" s="48" t="s">
        <v>365</v>
      </c>
      <c r="D415" s="4" t="s">
        <v>90</v>
      </c>
      <c r="E415" s="83" t="s">
        <v>91</v>
      </c>
      <c r="F415" s="58">
        <v>299</v>
      </c>
      <c r="G415" s="119">
        <v>299</v>
      </c>
      <c r="H415" s="123">
        <f t="shared" si="15"/>
        <v>100</v>
      </c>
    </row>
    <row r="416" spans="1:8" s="21" customFormat="1" ht="39" hidden="1" x14ac:dyDescent="0.3">
      <c r="A416" s="62">
        <v>408</v>
      </c>
      <c r="B416" s="50">
        <v>702</v>
      </c>
      <c r="C416" s="30" t="s">
        <v>355</v>
      </c>
      <c r="D416" s="2"/>
      <c r="E416" s="77" t="s">
        <v>374</v>
      </c>
      <c r="F416" s="28">
        <f>F417</f>
        <v>11744</v>
      </c>
      <c r="G416" s="118">
        <f>G417</f>
        <v>11380.253849999999</v>
      </c>
      <c r="H416" s="124">
        <f t="shared" si="15"/>
        <v>96.902706488419611</v>
      </c>
    </row>
    <row r="417" spans="1:8" s="59" customFormat="1" ht="26" hidden="1" x14ac:dyDescent="0.25">
      <c r="A417" s="62">
        <v>409</v>
      </c>
      <c r="B417" s="51">
        <v>702</v>
      </c>
      <c r="C417" s="48" t="s">
        <v>355</v>
      </c>
      <c r="D417" s="48" t="s">
        <v>78</v>
      </c>
      <c r="E417" s="83" t="s">
        <v>77</v>
      </c>
      <c r="F417" s="58">
        <v>11744</v>
      </c>
      <c r="G417" s="119">
        <v>11380.253849999999</v>
      </c>
      <c r="H417" s="123">
        <f t="shared" si="15"/>
        <v>96.902706488419611</v>
      </c>
    </row>
    <row r="418" spans="1:8" s="59" customFormat="1" ht="26" hidden="1" x14ac:dyDescent="0.3">
      <c r="A418" s="62">
        <v>410</v>
      </c>
      <c r="B418" s="50">
        <v>702</v>
      </c>
      <c r="C418" s="30" t="s">
        <v>571</v>
      </c>
      <c r="D418" s="2"/>
      <c r="E418" s="77" t="s">
        <v>572</v>
      </c>
      <c r="F418" s="28">
        <f>F419</f>
        <v>2606.6</v>
      </c>
      <c r="G418" s="118">
        <f>G419</f>
        <v>2534.2500399999999</v>
      </c>
      <c r="H418" s="124">
        <f t="shared" si="15"/>
        <v>97.224355098595865</v>
      </c>
    </row>
    <row r="419" spans="1:8" s="59" customFormat="1" ht="13" hidden="1" x14ac:dyDescent="0.25">
      <c r="A419" s="62">
        <v>411</v>
      </c>
      <c r="B419" s="51">
        <v>702</v>
      </c>
      <c r="C419" s="48" t="s">
        <v>571</v>
      </c>
      <c r="D419" s="4" t="s">
        <v>90</v>
      </c>
      <c r="E419" s="83" t="s">
        <v>91</v>
      </c>
      <c r="F419" s="64">
        <v>2606.6</v>
      </c>
      <c r="G419" s="120">
        <v>2534.2500399999999</v>
      </c>
      <c r="H419" s="123">
        <f t="shared" si="15"/>
        <v>97.224355098595865</v>
      </c>
    </row>
    <row r="420" spans="1:8" s="59" customFormat="1" ht="26" hidden="1" x14ac:dyDescent="0.3">
      <c r="A420" s="62">
        <v>412</v>
      </c>
      <c r="B420" s="50">
        <v>702</v>
      </c>
      <c r="C420" s="30" t="s">
        <v>584</v>
      </c>
      <c r="D420" s="2"/>
      <c r="E420" s="77" t="s">
        <v>585</v>
      </c>
      <c r="F420" s="28">
        <f>F421</f>
        <v>13624.1</v>
      </c>
      <c r="G420" s="118">
        <f>G421</f>
        <v>13624.110720000001</v>
      </c>
      <c r="H420" s="124">
        <f t="shared" si="15"/>
        <v>100.00007868409656</v>
      </c>
    </row>
    <row r="421" spans="1:8" s="59" customFormat="1" ht="26" hidden="1" x14ac:dyDescent="0.25">
      <c r="A421" s="62">
        <v>413</v>
      </c>
      <c r="B421" s="51">
        <v>702</v>
      </c>
      <c r="C421" s="48" t="s">
        <v>584</v>
      </c>
      <c r="D421" s="48" t="s">
        <v>78</v>
      </c>
      <c r="E421" s="83" t="s">
        <v>77</v>
      </c>
      <c r="F421" s="64">
        <f>15544.7-1920.6</f>
        <v>13624.1</v>
      </c>
      <c r="G421" s="120">
        <v>13624.110720000001</v>
      </c>
      <c r="H421" s="123">
        <f t="shared" si="15"/>
        <v>100.00007868409656</v>
      </c>
    </row>
    <row r="422" spans="1:8" s="59" customFormat="1" ht="52" hidden="1" x14ac:dyDescent="0.3">
      <c r="A422" s="62">
        <v>414</v>
      </c>
      <c r="B422" s="50">
        <v>702</v>
      </c>
      <c r="C422" s="30" t="s">
        <v>446</v>
      </c>
      <c r="D422" s="2"/>
      <c r="E422" s="77" t="s">
        <v>485</v>
      </c>
      <c r="F422" s="28">
        <f>F423</f>
        <v>3000</v>
      </c>
      <c r="G422" s="118">
        <f>G423</f>
        <v>3000</v>
      </c>
      <c r="H422" s="124">
        <f t="shared" si="15"/>
        <v>100</v>
      </c>
    </row>
    <row r="423" spans="1:8" s="59" customFormat="1" ht="13" hidden="1" x14ac:dyDescent="0.25">
      <c r="A423" s="62">
        <v>415</v>
      </c>
      <c r="B423" s="51">
        <v>702</v>
      </c>
      <c r="C423" s="48" t="s">
        <v>446</v>
      </c>
      <c r="D423" s="4" t="s">
        <v>90</v>
      </c>
      <c r="E423" s="83" t="s">
        <v>91</v>
      </c>
      <c r="F423" s="58">
        <v>3000</v>
      </c>
      <c r="G423" s="119">
        <v>3000</v>
      </c>
      <c r="H423" s="123">
        <f t="shared" si="15"/>
        <v>100</v>
      </c>
    </row>
    <row r="424" spans="1:8" ht="39" hidden="1" x14ac:dyDescent="0.3">
      <c r="A424" s="62">
        <v>416</v>
      </c>
      <c r="B424" s="1">
        <v>702</v>
      </c>
      <c r="C424" s="2" t="s">
        <v>439</v>
      </c>
      <c r="D424" s="4"/>
      <c r="E424" s="84" t="s">
        <v>749</v>
      </c>
      <c r="F424" s="28">
        <f>F425</f>
        <v>10795.4</v>
      </c>
      <c r="G424" s="118">
        <f>G425</f>
        <v>10738.77175</v>
      </c>
      <c r="H424" s="124">
        <f t="shared" si="15"/>
        <v>99.475440928543648</v>
      </c>
    </row>
    <row r="425" spans="1:8" ht="39" hidden="1" x14ac:dyDescent="0.3">
      <c r="A425" s="62">
        <v>417</v>
      </c>
      <c r="B425" s="1">
        <v>702</v>
      </c>
      <c r="C425" s="2" t="s">
        <v>440</v>
      </c>
      <c r="D425" s="4"/>
      <c r="E425" s="77" t="s">
        <v>456</v>
      </c>
      <c r="F425" s="28">
        <f>F426</f>
        <v>10795.4</v>
      </c>
      <c r="G425" s="118">
        <f>G426</f>
        <v>10738.77175</v>
      </c>
      <c r="H425" s="124">
        <f t="shared" si="15"/>
        <v>99.475440928543648</v>
      </c>
    </row>
    <row r="426" spans="1:8" ht="13" hidden="1" x14ac:dyDescent="0.25">
      <c r="A426" s="62">
        <v>418</v>
      </c>
      <c r="B426" s="3">
        <v>702</v>
      </c>
      <c r="C426" s="4" t="s">
        <v>440</v>
      </c>
      <c r="D426" s="4" t="s">
        <v>90</v>
      </c>
      <c r="E426" s="83" t="s">
        <v>91</v>
      </c>
      <c r="F426" s="58">
        <f>12526.8-1869+137.6</f>
        <v>10795.4</v>
      </c>
      <c r="G426" s="119">
        <v>10738.77175</v>
      </c>
      <c r="H426" s="123">
        <f t="shared" si="15"/>
        <v>99.475440928543648</v>
      </c>
    </row>
    <row r="427" spans="1:8" ht="13" hidden="1" x14ac:dyDescent="0.3">
      <c r="A427" s="62">
        <v>419</v>
      </c>
      <c r="B427" s="91">
        <v>702</v>
      </c>
      <c r="C427" s="87" t="s">
        <v>189</v>
      </c>
      <c r="D427" s="87"/>
      <c r="E427" s="93" t="s">
        <v>156</v>
      </c>
      <c r="F427" s="28">
        <f>F428</f>
        <v>1966</v>
      </c>
      <c r="G427" s="118">
        <f>G428</f>
        <v>1966</v>
      </c>
      <c r="H427" s="124">
        <f t="shared" si="15"/>
        <v>100</v>
      </c>
    </row>
    <row r="428" spans="1:8" ht="52" hidden="1" x14ac:dyDescent="0.3">
      <c r="A428" s="62">
        <v>420</v>
      </c>
      <c r="B428" s="79">
        <v>702</v>
      </c>
      <c r="C428" s="56" t="s">
        <v>729</v>
      </c>
      <c r="D428" s="2"/>
      <c r="E428" s="84" t="s">
        <v>734</v>
      </c>
      <c r="F428" s="28">
        <f>F429</f>
        <v>1966</v>
      </c>
      <c r="G428" s="118">
        <f>G429</f>
        <v>1966</v>
      </c>
      <c r="H428" s="124">
        <f t="shared" si="15"/>
        <v>100</v>
      </c>
    </row>
    <row r="429" spans="1:8" ht="13" hidden="1" x14ac:dyDescent="0.25">
      <c r="A429" s="62">
        <v>421</v>
      </c>
      <c r="B429" s="3">
        <v>702</v>
      </c>
      <c r="C429" s="4" t="s">
        <v>729</v>
      </c>
      <c r="D429" s="4" t="s">
        <v>90</v>
      </c>
      <c r="E429" s="83" t="s">
        <v>91</v>
      </c>
      <c r="F429" s="64">
        <v>1966</v>
      </c>
      <c r="G429" s="120">
        <v>1966</v>
      </c>
      <c r="H429" s="123">
        <f t="shared" si="15"/>
        <v>100</v>
      </c>
    </row>
    <row r="430" spans="1:8" s="21" customFormat="1" ht="13" x14ac:dyDescent="0.3">
      <c r="A430" s="62">
        <v>32</v>
      </c>
      <c r="B430" s="80">
        <v>703</v>
      </c>
      <c r="C430" s="10"/>
      <c r="D430" s="2"/>
      <c r="E430" s="83" t="s">
        <v>354</v>
      </c>
      <c r="F430" s="58">
        <v>24476.1</v>
      </c>
      <c r="G430" s="119">
        <v>24277.017909999999</v>
      </c>
      <c r="H430" s="111">
        <f t="shared" si="15"/>
        <v>99.186626586751984</v>
      </c>
    </row>
    <row r="431" spans="1:8" s="21" customFormat="1" ht="39" hidden="1" x14ac:dyDescent="0.3">
      <c r="A431" s="62">
        <v>423</v>
      </c>
      <c r="B431" s="79">
        <v>703</v>
      </c>
      <c r="C431" s="2" t="s">
        <v>279</v>
      </c>
      <c r="D431" s="2"/>
      <c r="E431" s="84" t="s">
        <v>742</v>
      </c>
      <c r="F431" s="28">
        <f>F432+F443</f>
        <v>16798.8</v>
      </c>
      <c r="G431" s="118">
        <f>G432+G443</f>
        <v>16713.860710000001</v>
      </c>
      <c r="H431" s="124">
        <f t="shared" si="15"/>
        <v>99.494372871871803</v>
      </c>
    </row>
    <row r="432" spans="1:8" s="21" customFormat="1" ht="39" hidden="1" x14ac:dyDescent="0.3">
      <c r="A432" s="62">
        <v>424</v>
      </c>
      <c r="B432" s="79">
        <v>703</v>
      </c>
      <c r="C432" s="2" t="s">
        <v>290</v>
      </c>
      <c r="D432" s="2"/>
      <c r="E432" s="84" t="s">
        <v>127</v>
      </c>
      <c r="F432" s="28">
        <f>F441+F433+F436+F438</f>
        <v>16511.8</v>
      </c>
      <c r="G432" s="118">
        <f>G441+G433+G436+G438</f>
        <v>16426.860710000001</v>
      </c>
      <c r="H432" s="124">
        <f t="shared" si="15"/>
        <v>99.485584309402981</v>
      </c>
    </row>
    <row r="433" spans="1:8" s="21" customFormat="1" ht="13" hidden="1" x14ac:dyDescent="0.3">
      <c r="A433" s="62">
        <v>425</v>
      </c>
      <c r="B433" s="50">
        <v>703</v>
      </c>
      <c r="C433" s="2" t="s">
        <v>291</v>
      </c>
      <c r="D433" s="2"/>
      <c r="E433" s="77" t="s">
        <v>129</v>
      </c>
      <c r="F433" s="28">
        <f>F434+F435</f>
        <v>4555</v>
      </c>
      <c r="G433" s="118">
        <f>G434+G435</f>
        <v>4555</v>
      </c>
      <c r="H433" s="124">
        <f t="shared" si="15"/>
        <v>100</v>
      </c>
    </row>
    <row r="434" spans="1:8" s="21" customFormat="1" ht="13" hidden="1" x14ac:dyDescent="0.3">
      <c r="A434" s="62">
        <v>426</v>
      </c>
      <c r="B434" s="51">
        <v>703</v>
      </c>
      <c r="C434" s="4" t="s">
        <v>291</v>
      </c>
      <c r="D434" s="4" t="s">
        <v>44</v>
      </c>
      <c r="E434" s="83" t="s">
        <v>45</v>
      </c>
      <c r="F434" s="58">
        <v>4400</v>
      </c>
      <c r="G434" s="119">
        <v>4400</v>
      </c>
      <c r="H434" s="123">
        <f t="shared" si="15"/>
        <v>100</v>
      </c>
    </row>
    <row r="435" spans="1:8" s="21" customFormat="1" ht="26" hidden="1" x14ac:dyDescent="0.3">
      <c r="A435" s="62">
        <v>427</v>
      </c>
      <c r="B435" s="51">
        <v>703</v>
      </c>
      <c r="C435" s="4" t="s">
        <v>291</v>
      </c>
      <c r="D435" s="4">
        <v>240</v>
      </c>
      <c r="E435" s="83" t="s">
        <v>77</v>
      </c>
      <c r="F435" s="58">
        <f>65+90</f>
        <v>155</v>
      </c>
      <c r="G435" s="119">
        <v>155</v>
      </c>
      <c r="H435" s="123">
        <f t="shared" si="15"/>
        <v>100</v>
      </c>
    </row>
    <row r="436" spans="1:8" s="21" customFormat="1" ht="36" hidden="1" customHeight="1" x14ac:dyDescent="0.3">
      <c r="A436" s="62">
        <v>428</v>
      </c>
      <c r="B436" s="50">
        <v>703</v>
      </c>
      <c r="C436" s="2" t="s">
        <v>380</v>
      </c>
      <c r="D436" s="4"/>
      <c r="E436" s="77" t="s">
        <v>447</v>
      </c>
      <c r="F436" s="28">
        <f>F437</f>
        <v>433.8</v>
      </c>
      <c r="G436" s="118">
        <f>G437</f>
        <v>408.60082999999997</v>
      </c>
      <c r="H436" s="124">
        <f t="shared" si="15"/>
        <v>94.191062701705846</v>
      </c>
    </row>
    <row r="437" spans="1:8" s="21" customFormat="1" ht="13" hidden="1" x14ac:dyDescent="0.3">
      <c r="A437" s="62">
        <v>429</v>
      </c>
      <c r="B437" s="51">
        <v>703</v>
      </c>
      <c r="C437" s="4" t="s">
        <v>380</v>
      </c>
      <c r="D437" s="4" t="s">
        <v>90</v>
      </c>
      <c r="E437" s="83" t="s">
        <v>91</v>
      </c>
      <c r="F437" s="58">
        <v>433.8</v>
      </c>
      <c r="G437" s="119">
        <v>408.60082999999997</v>
      </c>
      <c r="H437" s="123">
        <f t="shared" si="15"/>
        <v>94.191062701705846</v>
      </c>
    </row>
    <row r="438" spans="1:8" s="21" customFormat="1" ht="27" hidden="1" customHeight="1" x14ac:dyDescent="0.3">
      <c r="A438" s="62">
        <v>430</v>
      </c>
      <c r="B438" s="50">
        <v>703</v>
      </c>
      <c r="C438" s="2" t="s">
        <v>477</v>
      </c>
      <c r="D438" s="4"/>
      <c r="E438" s="77" t="s">
        <v>476</v>
      </c>
      <c r="F438" s="28">
        <f>F439+F440</f>
        <v>773</v>
      </c>
      <c r="G438" s="118">
        <f>G439+G440</f>
        <v>713.25987999999995</v>
      </c>
      <c r="H438" s="124">
        <f t="shared" si="15"/>
        <v>92.271653298835702</v>
      </c>
    </row>
    <row r="439" spans="1:8" s="21" customFormat="1" ht="13" hidden="1" x14ac:dyDescent="0.3">
      <c r="A439" s="62">
        <v>431</v>
      </c>
      <c r="B439" s="51">
        <v>703</v>
      </c>
      <c r="C439" s="4" t="s">
        <v>477</v>
      </c>
      <c r="D439" s="4" t="s">
        <v>90</v>
      </c>
      <c r="E439" s="83" t="s">
        <v>91</v>
      </c>
      <c r="F439" s="58">
        <v>648</v>
      </c>
      <c r="G439" s="119">
        <v>612.46002999999996</v>
      </c>
      <c r="H439" s="123">
        <f t="shared" si="15"/>
        <v>94.515436728395059</v>
      </c>
    </row>
    <row r="440" spans="1:8" s="21" customFormat="1" ht="26" hidden="1" x14ac:dyDescent="0.3">
      <c r="A440" s="62">
        <v>432</v>
      </c>
      <c r="B440" s="51">
        <v>703</v>
      </c>
      <c r="C440" s="4" t="s">
        <v>477</v>
      </c>
      <c r="D440" s="4" t="s">
        <v>72</v>
      </c>
      <c r="E440" s="83" t="s">
        <v>711</v>
      </c>
      <c r="F440" s="58">
        <v>125</v>
      </c>
      <c r="G440" s="119">
        <v>100.79985000000001</v>
      </c>
      <c r="H440" s="123">
        <f t="shared" si="15"/>
        <v>80.639880000000005</v>
      </c>
    </row>
    <row r="441" spans="1:8" s="21" customFormat="1" ht="91" hidden="1" x14ac:dyDescent="0.3">
      <c r="A441" s="62">
        <v>433</v>
      </c>
      <c r="B441" s="50">
        <v>703</v>
      </c>
      <c r="C441" s="30" t="s">
        <v>435</v>
      </c>
      <c r="D441" s="2"/>
      <c r="E441" s="77" t="s">
        <v>97</v>
      </c>
      <c r="F441" s="38">
        <f>F442</f>
        <v>10750</v>
      </c>
      <c r="G441" s="121">
        <f>G442</f>
        <v>10750</v>
      </c>
      <c r="H441" s="124">
        <f t="shared" si="15"/>
        <v>100</v>
      </c>
    </row>
    <row r="442" spans="1:8" s="21" customFormat="1" ht="13" hidden="1" x14ac:dyDescent="0.3">
      <c r="A442" s="62">
        <v>434</v>
      </c>
      <c r="B442" s="51">
        <v>703</v>
      </c>
      <c r="C442" s="4" t="s">
        <v>435</v>
      </c>
      <c r="D442" s="4" t="s">
        <v>90</v>
      </c>
      <c r="E442" s="83" t="s">
        <v>91</v>
      </c>
      <c r="F442" s="64">
        <v>10750</v>
      </c>
      <c r="G442" s="120">
        <v>10750</v>
      </c>
      <c r="H442" s="123">
        <f t="shared" si="15"/>
        <v>100</v>
      </c>
    </row>
    <row r="443" spans="1:8" s="21" customFormat="1" ht="39" hidden="1" x14ac:dyDescent="0.3">
      <c r="A443" s="62">
        <v>435</v>
      </c>
      <c r="B443" s="50">
        <v>703</v>
      </c>
      <c r="C443" s="2" t="s">
        <v>283</v>
      </c>
      <c r="D443" s="2"/>
      <c r="E443" s="84" t="s">
        <v>186</v>
      </c>
      <c r="F443" s="28">
        <f>F444</f>
        <v>287</v>
      </c>
      <c r="G443" s="118">
        <f>G444</f>
        <v>287</v>
      </c>
      <c r="H443" s="124">
        <f t="shared" si="15"/>
        <v>100</v>
      </c>
    </row>
    <row r="444" spans="1:8" s="21" customFormat="1" ht="26" hidden="1" x14ac:dyDescent="0.3">
      <c r="A444" s="62">
        <v>436</v>
      </c>
      <c r="B444" s="50">
        <v>703</v>
      </c>
      <c r="C444" s="30" t="s">
        <v>544</v>
      </c>
      <c r="D444" s="2"/>
      <c r="E444" s="77" t="s">
        <v>545</v>
      </c>
      <c r="F444" s="28">
        <f>F445</f>
        <v>287</v>
      </c>
      <c r="G444" s="118">
        <f>G445</f>
        <v>287</v>
      </c>
      <c r="H444" s="124">
        <f t="shared" si="15"/>
        <v>100</v>
      </c>
    </row>
    <row r="445" spans="1:8" s="21" customFormat="1" ht="13" hidden="1" x14ac:dyDescent="0.3">
      <c r="A445" s="62">
        <v>437</v>
      </c>
      <c r="B445" s="51">
        <v>703</v>
      </c>
      <c r="C445" s="48" t="s">
        <v>544</v>
      </c>
      <c r="D445" s="4" t="s">
        <v>90</v>
      </c>
      <c r="E445" s="83" t="s">
        <v>91</v>
      </c>
      <c r="F445" s="58">
        <v>287</v>
      </c>
      <c r="G445" s="119">
        <v>287</v>
      </c>
      <c r="H445" s="123">
        <f t="shared" si="15"/>
        <v>100</v>
      </c>
    </row>
    <row r="446" spans="1:8" s="21" customFormat="1" ht="13" hidden="1" x14ac:dyDescent="0.3">
      <c r="A446" s="62">
        <v>438</v>
      </c>
      <c r="B446" s="50">
        <v>703</v>
      </c>
      <c r="C446" s="2" t="s">
        <v>189</v>
      </c>
      <c r="D446" s="2"/>
      <c r="E446" s="77" t="s">
        <v>156</v>
      </c>
      <c r="F446" s="28">
        <f>F447+F449</f>
        <v>500</v>
      </c>
      <c r="G446" s="118">
        <f>G447+G449</f>
        <v>500</v>
      </c>
      <c r="H446" s="124">
        <f t="shared" si="15"/>
        <v>100</v>
      </c>
    </row>
    <row r="447" spans="1:8" s="21" customFormat="1" ht="26" hidden="1" x14ac:dyDescent="0.3">
      <c r="A447" s="62">
        <v>439</v>
      </c>
      <c r="B447" s="50">
        <v>703</v>
      </c>
      <c r="C447" s="30" t="s">
        <v>705</v>
      </c>
      <c r="D447" s="4"/>
      <c r="E447" s="77" t="s">
        <v>707</v>
      </c>
      <c r="F447" s="28">
        <f>F448</f>
        <v>310</v>
      </c>
      <c r="G447" s="118">
        <f>G448</f>
        <v>310</v>
      </c>
      <c r="H447" s="124">
        <f t="shared" si="15"/>
        <v>100</v>
      </c>
    </row>
    <row r="448" spans="1:8" s="21" customFormat="1" ht="13" hidden="1" x14ac:dyDescent="0.3">
      <c r="A448" s="62">
        <v>440</v>
      </c>
      <c r="B448" s="51">
        <v>703</v>
      </c>
      <c r="C448" s="48" t="s">
        <v>705</v>
      </c>
      <c r="D448" s="4" t="s">
        <v>90</v>
      </c>
      <c r="E448" s="83" t="s">
        <v>91</v>
      </c>
      <c r="F448" s="58">
        <v>310</v>
      </c>
      <c r="G448" s="119">
        <v>310</v>
      </c>
      <c r="H448" s="123">
        <f t="shared" si="15"/>
        <v>100</v>
      </c>
    </row>
    <row r="449" spans="1:8" s="21" customFormat="1" ht="26" hidden="1" x14ac:dyDescent="0.3">
      <c r="A449" s="62">
        <v>441</v>
      </c>
      <c r="B449" s="50">
        <v>703</v>
      </c>
      <c r="C449" s="30" t="s">
        <v>706</v>
      </c>
      <c r="D449" s="4"/>
      <c r="E449" s="77" t="s">
        <v>708</v>
      </c>
      <c r="F449" s="28">
        <f>F450</f>
        <v>190</v>
      </c>
      <c r="G449" s="118">
        <f>G450</f>
        <v>190</v>
      </c>
      <c r="H449" s="124">
        <f t="shared" si="15"/>
        <v>100</v>
      </c>
    </row>
    <row r="450" spans="1:8" s="21" customFormat="1" ht="13" hidden="1" x14ac:dyDescent="0.3">
      <c r="A450" s="62">
        <v>442</v>
      </c>
      <c r="B450" s="51">
        <v>703</v>
      </c>
      <c r="C450" s="48" t="s">
        <v>706</v>
      </c>
      <c r="D450" s="4" t="s">
        <v>90</v>
      </c>
      <c r="E450" s="83" t="s">
        <v>91</v>
      </c>
      <c r="F450" s="58">
        <v>190</v>
      </c>
      <c r="G450" s="119">
        <v>190</v>
      </c>
      <c r="H450" s="123">
        <f t="shared" si="15"/>
        <v>100</v>
      </c>
    </row>
    <row r="451" spans="1:8" s="21" customFormat="1" ht="13" x14ac:dyDescent="0.3">
      <c r="A451" s="62">
        <v>33</v>
      </c>
      <c r="B451" s="51">
        <v>707</v>
      </c>
      <c r="C451" s="2"/>
      <c r="D451" s="2"/>
      <c r="E451" s="7" t="s">
        <v>523</v>
      </c>
      <c r="F451" s="58">
        <v>8655.9</v>
      </c>
      <c r="G451" s="119">
        <v>8112.2080100000003</v>
      </c>
      <c r="H451" s="111">
        <f t="shared" si="15"/>
        <v>93.71882773599512</v>
      </c>
    </row>
    <row r="452" spans="1:8" s="21" customFormat="1" ht="39" hidden="1" x14ac:dyDescent="0.3">
      <c r="A452" s="62">
        <v>444</v>
      </c>
      <c r="B452" s="50">
        <v>707</v>
      </c>
      <c r="C452" s="2" t="s">
        <v>279</v>
      </c>
      <c r="D452" s="2"/>
      <c r="E452" s="84" t="s">
        <v>742</v>
      </c>
      <c r="F452" s="28">
        <f>F453+F466</f>
        <v>5413.7999999999993</v>
      </c>
      <c r="G452" s="118">
        <f>G453+G466</f>
        <v>5392.7002799999991</v>
      </c>
      <c r="H452" s="124">
        <f t="shared" si="15"/>
        <v>99.610260445528084</v>
      </c>
    </row>
    <row r="453" spans="1:8" s="21" customFormat="1" ht="26" hidden="1" x14ac:dyDescent="0.3">
      <c r="A453" s="62">
        <v>445</v>
      </c>
      <c r="B453" s="50">
        <v>707</v>
      </c>
      <c r="C453" s="2" t="s">
        <v>463</v>
      </c>
      <c r="D453" s="2"/>
      <c r="E453" s="84" t="s">
        <v>130</v>
      </c>
      <c r="F453" s="28">
        <f>F456+F454+F458+F460+F464+F462</f>
        <v>5081.7999999999993</v>
      </c>
      <c r="G453" s="118">
        <f>G456+G454+G458+G460+G464+G462</f>
        <v>5060.7002799999991</v>
      </c>
      <c r="H453" s="124">
        <f t="shared" si="15"/>
        <v>99.58479829981502</v>
      </c>
    </row>
    <row r="454" spans="1:8" s="21" customFormat="1" ht="39" hidden="1" x14ac:dyDescent="0.3">
      <c r="A454" s="62">
        <v>446</v>
      </c>
      <c r="B454" s="9">
        <v>707</v>
      </c>
      <c r="C454" s="10" t="s">
        <v>460</v>
      </c>
      <c r="D454" s="2"/>
      <c r="E454" s="77" t="s">
        <v>131</v>
      </c>
      <c r="F454" s="28">
        <f>F455</f>
        <v>850</v>
      </c>
      <c r="G454" s="118">
        <f>G455</f>
        <v>835.32344000000001</v>
      </c>
      <c r="H454" s="124">
        <f t="shared" si="15"/>
        <v>98.273345882352942</v>
      </c>
    </row>
    <row r="455" spans="1:8" ht="13" hidden="1" x14ac:dyDescent="0.25">
      <c r="A455" s="62">
        <v>447</v>
      </c>
      <c r="B455" s="11">
        <v>707</v>
      </c>
      <c r="C455" s="12" t="s">
        <v>460</v>
      </c>
      <c r="D455" s="4" t="s">
        <v>90</v>
      </c>
      <c r="E455" s="83" t="s">
        <v>91</v>
      </c>
      <c r="F455" s="58">
        <v>850</v>
      </c>
      <c r="G455" s="119">
        <v>835.32344000000001</v>
      </c>
      <c r="H455" s="123">
        <f t="shared" si="15"/>
        <v>98.273345882352942</v>
      </c>
    </row>
    <row r="456" spans="1:8" ht="30.65" hidden="1" customHeight="1" x14ac:dyDescent="0.3">
      <c r="A456" s="62">
        <v>448</v>
      </c>
      <c r="B456" s="50">
        <v>707</v>
      </c>
      <c r="C456" s="2" t="s">
        <v>461</v>
      </c>
      <c r="D456" s="2"/>
      <c r="E456" s="77" t="s">
        <v>141</v>
      </c>
      <c r="F456" s="28">
        <f>F457</f>
        <v>2738.4</v>
      </c>
      <c r="G456" s="118">
        <f>G457</f>
        <v>2731.9768399999998</v>
      </c>
      <c r="H456" s="124">
        <f t="shared" si="15"/>
        <v>99.765441133508602</v>
      </c>
    </row>
    <row r="457" spans="1:8" ht="13" hidden="1" x14ac:dyDescent="0.25">
      <c r="A457" s="62">
        <v>449</v>
      </c>
      <c r="B457" s="51">
        <v>707</v>
      </c>
      <c r="C457" s="4" t="s">
        <v>461</v>
      </c>
      <c r="D457" s="4" t="s">
        <v>90</v>
      </c>
      <c r="E457" s="83" t="s">
        <v>91</v>
      </c>
      <c r="F457" s="58">
        <f>2670-17.9+86.3-1200+1200</f>
        <v>2738.4</v>
      </c>
      <c r="G457" s="119">
        <v>2731.9768399999998</v>
      </c>
      <c r="H457" s="123">
        <f t="shared" si="15"/>
        <v>99.765441133508602</v>
      </c>
    </row>
    <row r="458" spans="1:8" ht="13" hidden="1" x14ac:dyDescent="0.3">
      <c r="A458" s="62">
        <v>450</v>
      </c>
      <c r="B458" s="50">
        <v>707</v>
      </c>
      <c r="C458" s="2" t="s">
        <v>575</v>
      </c>
      <c r="D458" s="2"/>
      <c r="E458" s="77" t="s">
        <v>576</v>
      </c>
      <c r="F458" s="28">
        <f>F459</f>
        <v>626</v>
      </c>
      <c r="G458" s="118">
        <f>G459</f>
        <v>626</v>
      </c>
      <c r="H458" s="124">
        <f t="shared" ref="H458:H521" si="16">G458/F458*100</f>
        <v>100</v>
      </c>
    </row>
    <row r="459" spans="1:8" ht="13" hidden="1" x14ac:dyDescent="0.25">
      <c r="A459" s="62">
        <v>451</v>
      </c>
      <c r="B459" s="51">
        <v>707</v>
      </c>
      <c r="C459" s="4" t="s">
        <v>575</v>
      </c>
      <c r="D459" s="4" t="s">
        <v>90</v>
      </c>
      <c r="E459" s="83" t="s">
        <v>91</v>
      </c>
      <c r="F459" s="64">
        <v>626</v>
      </c>
      <c r="G459" s="120">
        <v>626</v>
      </c>
      <c r="H459" s="123">
        <f t="shared" si="16"/>
        <v>100</v>
      </c>
    </row>
    <row r="460" spans="1:8" ht="26" hidden="1" x14ac:dyDescent="0.3">
      <c r="A460" s="62">
        <v>452</v>
      </c>
      <c r="B460" s="50">
        <v>707</v>
      </c>
      <c r="C460" s="2" t="s">
        <v>577</v>
      </c>
      <c r="D460" s="2"/>
      <c r="E460" s="77" t="s">
        <v>578</v>
      </c>
      <c r="F460" s="28">
        <f>F461</f>
        <v>270</v>
      </c>
      <c r="G460" s="118">
        <f>G461</f>
        <v>270</v>
      </c>
      <c r="H460" s="124">
        <f t="shared" si="16"/>
        <v>100</v>
      </c>
    </row>
    <row r="461" spans="1:8" ht="13" hidden="1" x14ac:dyDescent="0.25">
      <c r="A461" s="62">
        <v>453</v>
      </c>
      <c r="B461" s="51">
        <v>707</v>
      </c>
      <c r="C461" s="4" t="s">
        <v>577</v>
      </c>
      <c r="D461" s="4" t="s">
        <v>90</v>
      </c>
      <c r="E461" s="83" t="s">
        <v>91</v>
      </c>
      <c r="F461" s="64">
        <f>243.1+26.9</f>
        <v>270</v>
      </c>
      <c r="G461" s="120">
        <v>270</v>
      </c>
      <c r="H461" s="123">
        <f t="shared" si="16"/>
        <v>100</v>
      </c>
    </row>
    <row r="462" spans="1:8" ht="26" hidden="1" x14ac:dyDescent="0.3">
      <c r="A462" s="62">
        <v>454</v>
      </c>
      <c r="B462" s="50">
        <v>707</v>
      </c>
      <c r="C462" s="2" t="s">
        <v>592</v>
      </c>
      <c r="D462" s="2"/>
      <c r="E462" s="84" t="s">
        <v>604</v>
      </c>
      <c r="F462" s="28">
        <f>F463</f>
        <v>417.4</v>
      </c>
      <c r="G462" s="118">
        <f>G463</f>
        <v>417.4</v>
      </c>
      <c r="H462" s="124">
        <f t="shared" si="16"/>
        <v>100</v>
      </c>
    </row>
    <row r="463" spans="1:8" ht="13" hidden="1" x14ac:dyDescent="0.25">
      <c r="A463" s="62">
        <v>455</v>
      </c>
      <c r="B463" s="51">
        <v>707</v>
      </c>
      <c r="C463" s="4" t="s">
        <v>592</v>
      </c>
      <c r="D463" s="4" t="s">
        <v>90</v>
      </c>
      <c r="E463" s="83" t="s">
        <v>91</v>
      </c>
      <c r="F463" s="58">
        <v>417.4</v>
      </c>
      <c r="G463" s="119">
        <v>417.4</v>
      </c>
      <c r="H463" s="123">
        <f t="shared" si="16"/>
        <v>100</v>
      </c>
    </row>
    <row r="464" spans="1:8" ht="39" hidden="1" x14ac:dyDescent="0.3">
      <c r="A464" s="62">
        <v>456</v>
      </c>
      <c r="B464" s="50">
        <v>707</v>
      </c>
      <c r="C464" s="2" t="s">
        <v>591</v>
      </c>
      <c r="D464" s="2"/>
      <c r="E464" s="84" t="s">
        <v>603</v>
      </c>
      <c r="F464" s="28">
        <f>F465</f>
        <v>180</v>
      </c>
      <c r="G464" s="118">
        <f>G465</f>
        <v>180</v>
      </c>
      <c r="H464" s="124">
        <f t="shared" si="16"/>
        <v>100</v>
      </c>
    </row>
    <row r="465" spans="1:8" ht="13" hidden="1" x14ac:dyDescent="0.25">
      <c r="A465" s="62">
        <v>457</v>
      </c>
      <c r="B465" s="51">
        <v>707</v>
      </c>
      <c r="C465" s="4" t="s">
        <v>591</v>
      </c>
      <c r="D465" s="4" t="s">
        <v>90</v>
      </c>
      <c r="E465" s="83" t="s">
        <v>91</v>
      </c>
      <c r="F465" s="58">
        <f>162.1+17.9</f>
        <v>180</v>
      </c>
      <c r="G465" s="119">
        <v>180</v>
      </c>
      <c r="H465" s="123">
        <f t="shared" si="16"/>
        <v>100</v>
      </c>
    </row>
    <row r="466" spans="1:8" ht="26" hidden="1" x14ac:dyDescent="0.3">
      <c r="A466" s="62">
        <v>458</v>
      </c>
      <c r="B466" s="50">
        <v>707</v>
      </c>
      <c r="C466" s="2" t="s">
        <v>464</v>
      </c>
      <c r="D466" s="2"/>
      <c r="E466" s="84" t="s">
        <v>142</v>
      </c>
      <c r="F466" s="28">
        <f>F467+F469+F471</f>
        <v>332</v>
      </c>
      <c r="G466" s="118">
        <f>G467+G469+G471</f>
        <v>332</v>
      </c>
      <c r="H466" s="124">
        <f t="shared" si="16"/>
        <v>100</v>
      </c>
    </row>
    <row r="467" spans="1:8" ht="26" hidden="1" x14ac:dyDescent="0.3">
      <c r="A467" s="62">
        <v>459</v>
      </c>
      <c r="B467" s="50">
        <v>707</v>
      </c>
      <c r="C467" s="2" t="s">
        <v>462</v>
      </c>
      <c r="D467" s="2"/>
      <c r="E467" s="77" t="s">
        <v>143</v>
      </c>
      <c r="F467" s="28">
        <f>F468</f>
        <v>20</v>
      </c>
      <c r="G467" s="118">
        <f>G468</f>
        <v>20</v>
      </c>
      <c r="H467" s="124">
        <f t="shared" si="16"/>
        <v>100</v>
      </c>
    </row>
    <row r="468" spans="1:8" s="21" customFormat="1" ht="13" hidden="1" x14ac:dyDescent="0.3">
      <c r="A468" s="62">
        <v>460</v>
      </c>
      <c r="B468" s="51">
        <v>707</v>
      </c>
      <c r="C468" s="4" t="s">
        <v>462</v>
      </c>
      <c r="D468" s="4" t="s">
        <v>90</v>
      </c>
      <c r="E468" s="83" t="s">
        <v>91</v>
      </c>
      <c r="F468" s="58">
        <v>20</v>
      </c>
      <c r="G468" s="119">
        <v>20</v>
      </c>
      <c r="H468" s="123">
        <f t="shared" si="16"/>
        <v>100</v>
      </c>
    </row>
    <row r="469" spans="1:8" s="21" customFormat="1" ht="31.5" hidden="1" customHeight="1" x14ac:dyDescent="0.3">
      <c r="A469" s="62">
        <v>461</v>
      </c>
      <c r="B469" s="50">
        <v>707</v>
      </c>
      <c r="C469" s="2" t="s">
        <v>579</v>
      </c>
      <c r="D469" s="2"/>
      <c r="E469" s="77" t="s">
        <v>580</v>
      </c>
      <c r="F469" s="28">
        <f>F470</f>
        <v>187.1</v>
      </c>
      <c r="G469" s="118">
        <f>G470</f>
        <v>187.1</v>
      </c>
      <c r="H469" s="124">
        <f t="shared" si="16"/>
        <v>100</v>
      </c>
    </row>
    <row r="470" spans="1:8" s="21" customFormat="1" ht="13" hidden="1" x14ac:dyDescent="0.3">
      <c r="A470" s="62">
        <v>462</v>
      </c>
      <c r="B470" s="51">
        <v>707</v>
      </c>
      <c r="C470" s="4" t="s">
        <v>579</v>
      </c>
      <c r="D470" s="4" t="s">
        <v>90</v>
      </c>
      <c r="E470" s="83" t="s">
        <v>91</v>
      </c>
      <c r="F470" s="64">
        <v>187.1</v>
      </c>
      <c r="G470" s="120">
        <v>187.1</v>
      </c>
      <c r="H470" s="123">
        <f t="shared" si="16"/>
        <v>100</v>
      </c>
    </row>
    <row r="471" spans="1:8" s="21" customFormat="1" ht="39" hidden="1" x14ac:dyDescent="0.3">
      <c r="A471" s="62">
        <v>463</v>
      </c>
      <c r="B471" s="50">
        <v>707</v>
      </c>
      <c r="C471" s="2" t="s">
        <v>599</v>
      </c>
      <c r="D471" s="2"/>
      <c r="E471" s="84" t="s">
        <v>602</v>
      </c>
      <c r="F471" s="28">
        <f>F472</f>
        <v>124.9</v>
      </c>
      <c r="G471" s="118">
        <f>G472</f>
        <v>124.9</v>
      </c>
      <c r="H471" s="124">
        <f t="shared" si="16"/>
        <v>100</v>
      </c>
    </row>
    <row r="472" spans="1:8" s="21" customFormat="1" ht="13" hidden="1" x14ac:dyDescent="0.3">
      <c r="A472" s="62">
        <v>464</v>
      </c>
      <c r="B472" s="51">
        <v>707</v>
      </c>
      <c r="C472" s="4" t="s">
        <v>599</v>
      </c>
      <c r="D472" s="4" t="s">
        <v>90</v>
      </c>
      <c r="E472" s="83" t="s">
        <v>91</v>
      </c>
      <c r="F472" s="58">
        <v>124.9</v>
      </c>
      <c r="G472" s="119">
        <v>124.9</v>
      </c>
      <c r="H472" s="123">
        <f t="shared" si="16"/>
        <v>100</v>
      </c>
    </row>
    <row r="473" spans="1:8" s="21" customFormat="1" ht="13" x14ac:dyDescent="0.3">
      <c r="A473" s="62">
        <v>34</v>
      </c>
      <c r="B473" s="51">
        <v>709</v>
      </c>
      <c r="C473" s="2"/>
      <c r="D473" s="2"/>
      <c r="E473" s="83" t="s">
        <v>22</v>
      </c>
      <c r="F473" s="58">
        <v>75804.800000000003</v>
      </c>
      <c r="G473" s="119">
        <v>74099.435289999994</v>
      </c>
      <c r="H473" s="111">
        <f t="shared" si="16"/>
        <v>97.750320942737119</v>
      </c>
    </row>
    <row r="474" spans="1:8" s="21" customFormat="1" ht="39" hidden="1" x14ac:dyDescent="0.3">
      <c r="A474" s="62">
        <v>466</v>
      </c>
      <c r="B474" s="50">
        <v>709</v>
      </c>
      <c r="C474" s="2" t="s">
        <v>279</v>
      </c>
      <c r="D474" s="2"/>
      <c r="E474" s="84" t="s">
        <v>742</v>
      </c>
      <c r="F474" s="28">
        <f>F503+F478+F492+F475</f>
        <v>72866.600000000006</v>
      </c>
      <c r="G474" s="118">
        <f>G503+G478+G492+G475</f>
        <v>67001.993289999999</v>
      </c>
      <c r="H474" s="124">
        <f t="shared" si="16"/>
        <v>91.951584525694898</v>
      </c>
    </row>
    <row r="475" spans="1:8" s="21" customFormat="1" ht="26" hidden="1" x14ac:dyDescent="0.3">
      <c r="A475" s="62">
        <v>467</v>
      </c>
      <c r="B475" s="50">
        <v>709</v>
      </c>
      <c r="C475" s="2" t="s">
        <v>285</v>
      </c>
      <c r="D475" s="2"/>
      <c r="E475" s="84" t="s">
        <v>122</v>
      </c>
      <c r="F475" s="28">
        <f>F476</f>
        <v>5495.1</v>
      </c>
      <c r="G475" s="118">
        <f>G476</f>
        <v>5495.1</v>
      </c>
      <c r="H475" s="124">
        <f t="shared" si="16"/>
        <v>100</v>
      </c>
    </row>
    <row r="476" spans="1:8" s="21" customFormat="1" ht="52" hidden="1" x14ac:dyDescent="0.3">
      <c r="A476" s="62">
        <v>468</v>
      </c>
      <c r="B476" s="50">
        <v>709</v>
      </c>
      <c r="C476" s="2" t="s">
        <v>693</v>
      </c>
      <c r="D476" s="2"/>
      <c r="E476" s="77" t="s">
        <v>680</v>
      </c>
      <c r="F476" s="28">
        <f>F477</f>
        <v>5495.1</v>
      </c>
      <c r="G476" s="118">
        <f>G477</f>
        <v>5495.1</v>
      </c>
      <c r="H476" s="124">
        <f t="shared" si="16"/>
        <v>100</v>
      </c>
    </row>
    <row r="477" spans="1:8" s="21" customFormat="1" ht="13" hidden="1" x14ac:dyDescent="0.3">
      <c r="A477" s="62">
        <v>469</v>
      </c>
      <c r="B477" s="51">
        <v>709</v>
      </c>
      <c r="C477" s="4" t="s">
        <v>693</v>
      </c>
      <c r="D477" s="4" t="s">
        <v>90</v>
      </c>
      <c r="E477" s="83" t="s">
        <v>91</v>
      </c>
      <c r="F477" s="64">
        <v>5495.1</v>
      </c>
      <c r="G477" s="120">
        <v>5495.1</v>
      </c>
      <c r="H477" s="123">
        <f t="shared" si="16"/>
        <v>100</v>
      </c>
    </row>
    <row r="478" spans="1:8" ht="39" hidden="1" x14ac:dyDescent="0.3">
      <c r="A478" s="62">
        <v>470</v>
      </c>
      <c r="B478" s="50">
        <v>709</v>
      </c>
      <c r="C478" s="30" t="s">
        <v>290</v>
      </c>
      <c r="D478" s="2"/>
      <c r="E478" s="84" t="s">
        <v>127</v>
      </c>
      <c r="F478" s="28">
        <f>F483+F486+F490+F482+F479+F488</f>
        <v>25888</v>
      </c>
      <c r="G478" s="118">
        <f>G483+G486+G490+G482+G479+G488</f>
        <v>25854.704469999997</v>
      </c>
      <c r="H478" s="124">
        <f t="shared" si="16"/>
        <v>99.871386240729294</v>
      </c>
    </row>
    <row r="479" spans="1:8" ht="13" hidden="1" x14ac:dyDescent="0.3">
      <c r="A479" s="62">
        <v>471</v>
      </c>
      <c r="B479" s="50">
        <v>709</v>
      </c>
      <c r="C479" s="30" t="s">
        <v>291</v>
      </c>
      <c r="D479" s="2"/>
      <c r="E479" s="77" t="s">
        <v>129</v>
      </c>
      <c r="F479" s="28">
        <f>F480</f>
        <v>5294.5</v>
      </c>
      <c r="G479" s="118">
        <f>G480</f>
        <v>5293.1</v>
      </c>
      <c r="H479" s="124">
        <f t="shared" si="16"/>
        <v>99.973557465294178</v>
      </c>
    </row>
    <row r="480" spans="1:8" ht="13" hidden="1" x14ac:dyDescent="0.25">
      <c r="A480" s="62">
        <v>472</v>
      </c>
      <c r="B480" s="51">
        <v>709</v>
      </c>
      <c r="C480" s="48" t="s">
        <v>291</v>
      </c>
      <c r="D480" s="4" t="s">
        <v>90</v>
      </c>
      <c r="E480" s="83" t="s">
        <v>91</v>
      </c>
      <c r="F480" s="58">
        <f>3994+100.5-1000+1000+1200</f>
        <v>5294.5</v>
      </c>
      <c r="G480" s="119">
        <v>5293.1</v>
      </c>
      <c r="H480" s="123">
        <f t="shared" si="16"/>
        <v>99.973557465294178</v>
      </c>
    </row>
    <row r="481" spans="1:8" ht="26" hidden="1" x14ac:dyDescent="0.3">
      <c r="A481" s="62">
        <v>473</v>
      </c>
      <c r="B481" s="79">
        <v>709</v>
      </c>
      <c r="C481" s="74" t="s">
        <v>295</v>
      </c>
      <c r="D481" s="10"/>
      <c r="E481" s="77" t="s">
        <v>126</v>
      </c>
      <c r="F481" s="28">
        <f>F482</f>
        <v>1106.3</v>
      </c>
      <c r="G481" s="118">
        <f>G482</f>
        <v>1106.26127</v>
      </c>
      <c r="H481" s="124">
        <f t="shared" si="16"/>
        <v>99.996499141281745</v>
      </c>
    </row>
    <row r="482" spans="1:8" ht="13" hidden="1" x14ac:dyDescent="0.25">
      <c r="A482" s="62">
        <v>474</v>
      </c>
      <c r="B482" s="80">
        <v>709</v>
      </c>
      <c r="C482" s="12" t="s">
        <v>295</v>
      </c>
      <c r="D482" s="4" t="s">
        <v>90</v>
      </c>
      <c r="E482" s="83" t="s">
        <v>91</v>
      </c>
      <c r="F482" s="58">
        <f>1293.1-186.8</f>
        <v>1106.3</v>
      </c>
      <c r="G482" s="119">
        <v>1106.26127</v>
      </c>
      <c r="H482" s="123">
        <f t="shared" si="16"/>
        <v>99.996499141281745</v>
      </c>
    </row>
    <row r="483" spans="1:8" ht="66.650000000000006" hidden="1" customHeight="1" x14ac:dyDescent="0.3">
      <c r="A483" s="62">
        <v>475</v>
      </c>
      <c r="B483" s="50">
        <v>709</v>
      </c>
      <c r="C483" s="2" t="s">
        <v>379</v>
      </c>
      <c r="D483" s="4"/>
      <c r="E483" s="77" t="s">
        <v>530</v>
      </c>
      <c r="F483" s="28">
        <f>F484+F485</f>
        <v>1127.5</v>
      </c>
      <c r="G483" s="118">
        <f>G484+G485</f>
        <v>1127.5</v>
      </c>
      <c r="H483" s="124">
        <f t="shared" si="16"/>
        <v>100</v>
      </c>
    </row>
    <row r="484" spans="1:8" ht="26" hidden="1" x14ac:dyDescent="0.25">
      <c r="A484" s="62">
        <v>476</v>
      </c>
      <c r="B484" s="51">
        <v>709</v>
      </c>
      <c r="C484" s="4" t="s">
        <v>379</v>
      </c>
      <c r="D484" s="4" t="s">
        <v>78</v>
      </c>
      <c r="E484" s="83" t="s">
        <v>77</v>
      </c>
      <c r="F484" s="64">
        <v>63.8</v>
      </c>
      <c r="G484" s="120">
        <v>63.82</v>
      </c>
      <c r="H484" s="123">
        <f t="shared" si="16"/>
        <v>100.03134796238244</v>
      </c>
    </row>
    <row r="485" spans="1:8" s="21" customFormat="1" ht="13" hidden="1" x14ac:dyDescent="0.3">
      <c r="A485" s="62">
        <v>477</v>
      </c>
      <c r="B485" s="51">
        <v>709</v>
      </c>
      <c r="C485" s="4" t="s">
        <v>379</v>
      </c>
      <c r="D485" s="4" t="s">
        <v>90</v>
      </c>
      <c r="E485" s="83" t="s">
        <v>91</v>
      </c>
      <c r="F485" s="64">
        <v>1063.7</v>
      </c>
      <c r="G485" s="120">
        <v>1063.68</v>
      </c>
      <c r="H485" s="123">
        <f t="shared" si="16"/>
        <v>99.998119770612021</v>
      </c>
    </row>
    <row r="486" spans="1:8" ht="39" hidden="1" x14ac:dyDescent="0.3">
      <c r="A486" s="62">
        <v>478</v>
      </c>
      <c r="B486" s="50">
        <v>709</v>
      </c>
      <c r="C486" s="2" t="s">
        <v>206</v>
      </c>
      <c r="D486" s="4"/>
      <c r="E486" s="77" t="s">
        <v>529</v>
      </c>
      <c r="F486" s="28">
        <f>F487</f>
        <v>9389.7000000000007</v>
      </c>
      <c r="G486" s="118">
        <f>G487</f>
        <v>9388.7093000000004</v>
      </c>
      <c r="H486" s="124">
        <f t="shared" si="16"/>
        <v>99.989449077180311</v>
      </c>
    </row>
    <row r="487" spans="1:8" ht="13" hidden="1" x14ac:dyDescent="0.25">
      <c r="A487" s="62">
        <v>479</v>
      </c>
      <c r="B487" s="51">
        <v>709</v>
      </c>
      <c r="C487" s="4" t="s">
        <v>206</v>
      </c>
      <c r="D487" s="4" t="s">
        <v>90</v>
      </c>
      <c r="E487" s="83" t="s">
        <v>91</v>
      </c>
      <c r="F487" s="64">
        <v>9389.7000000000007</v>
      </c>
      <c r="G487" s="120">
        <v>9388.7093000000004</v>
      </c>
      <c r="H487" s="123">
        <f t="shared" si="16"/>
        <v>99.989449077180311</v>
      </c>
    </row>
    <row r="488" spans="1:8" ht="39" hidden="1" x14ac:dyDescent="0.3">
      <c r="A488" s="62">
        <v>480</v>
      </c>
      <c r="B488" s="50">
        <v>709</v>
      </c>
      <c r="C488" s="2" t="s">
        <v>683</v>
      </c>
      <c r="D488" s="4"/>
      <c r="E488" s="77" t="s">
        <v>684</v>
      </c>
      <c r="F488" s="58">
        <f>F489</f>
        <v>1970</v>
      </c>
      <c r="G488" s="119">
        <f>G489</f>
        <v>1969.25</v>
      </c>
      <c r="H488" s="124">
        <f t="shared" si="16"/>
        <v>99.961928934010146</v>
      </c>
    </row>
    <row r="489" spans="1:8" ht="13" hidden="1" x14ac:dyDescent="0.25">
      <c r="A489" s="62">
        <v>481</v>
      </c>
      <c r="B489" s="51">
        <v>709</v>
      </c>
      <c r="C489" s="4" t="s">
        <v>683</v>
      </c>
      <c r="D489" s="4" t="s">
        <v>90</v>
      </c>
      <c r="E489" s="83" t="s">
        <v>91</v>
      </c>
      <c r="F489" s="64">
        <v>1970</v>
      </c>
      <c r="G489" s="120">
        <v>1969.25</v>
      </c>
      <c r="H489" s="123">
        <f t="shared" si="16"/>
        <v>99.961928934010146</v>
      </c>
    </row>
    <row r="490" spans="1:8" ht="52" hidden="1" x14ac:dyDescent="0.3">
      <c r="A490" s="62">
        <v>482</v>
      </c>
      <c r="B490" s="79">
        <v>709</v>
      </c>
      <c r="C490" s="74" t="s">
        <v>609</v>
      </c>
      <c r="D490" s="10"/>
      <c r="E490" s="84" t="s">
        <v>662</v>
      </c>
      <c r="F490" s="28">
        <f>F491</f>
        <v>7000</v>
      </c>
      <c r="G490" s="118">
        <f>G491</f>
        <v>6969.8838999999998</v>
      </c>
      <c r="H490" s="124">
        <f t="shared" si="16"/>
        <v>99.569770000000005</v>
      </c>
    </row>
    <row r="491" spans="1:8" ht="13" hidden="1" x14ac:dyDescent="0.25">
      <c r="A491" s="62">
        <v>483</v>
      </c>
      <c r="B491" s="80">
        <v>709</v>
      </c>
      <c r="C491" s="12" t="s">
        <v>609</v>
      </c>
      <c r="D491" s="4" t="s">
        <v>90</v>
      </c>
      <c r="E491" s="83" t="s">
        <v>91</v>
      </c>
      <c r="F491" s="58">
        <f>7000-316+316</f>
        <v>7000</v>
      </c>
      <c r="G491" s="119">
        <v>6969.8838999999998</v>
      </c>
      <c r="H491" s="123">
        <f t="shared" si="16"/>
        <v>99.569770000000005</v>
      </c>
    </row>
    <row r="492" spans="1:8" ht="39" hidden="1" x14ac:dyDescent="0.3">
      <c r="A492" s="62">
        <v>484</v>
      </c>
      <c r="B492" s="50">
        <v>709</v>
      </c>
      <c r="C492" s="2" t="s">
        <v>283</v>
      </c>
      <c r="D492" s="2"/>
      <c r="E492" s="84" t="s">
        <v>186</v>
      </c>
      <c r="F492" s="28">
        <f>F497+F495+F499+F501+F493</f>
        <v>19729.599999999999</v>
      </c>
      <c r="G492" s="118">
        <f>G497+G495+G499+G501+G493</f>
        <v>14048.89428</v>
      </c>
      <c r="H492" s="124">
        <f t="shared" si="16"/>
        <v>71.207192644554382</v>
      </c>
    </row>
    <row r="493" spans="1:8" ht="39" hidden="1" x14ac:dyDescent="0.3">
      <c r="A493" s="62">
        <v>485</v>
      </c>
      <c r="B493" s="50">
        <v>709</v>
      </c>
      <c r="C493" s="30" t="s">
        <v>284</v>
      </c>
      <c r="D493" s="30"/>
      <c r="E493" s="77" t="s">
        <v>448</v>
      </c>
      <c r="F493" s="28">
        <f>F494</f>
        <v>506.5</v>
      </c>
      <c r="G493" s="118">
        <f>G494</f>
        <v>506.5</v>
      </c>
      <c r="H493" s="124">
        <f t="shared" si="16"/>
        <v>100</v>
      </c>
    </row>
    <row r="494" spans="1:8" ht="13" hidden="1" x14ac:dyDescent="0.25">
      <c r="A494" s="62">
        <v>486</v>
      </c>
      <c r="B494" s="51">
        <v>709</v>
      </c>
      <c r="C494" s="48" t="s">
        <v>284</v>
      </c>
      <c r="D494" s="4" t="s">
        <v>90</v>
      </c>
      <c r="E494" s="83" t="s">
        <v>91</v>
      </c>
      <c r="F494" s="58">
        <f>190.5+316</f>
        <v>506.5</v>
      </c>
      <c r="G494" s="119">
        <v>506.5</v>
      </c>
      <c r="H494" s="123">
        <f t="shared" si="16"/>
        <v>100</v>
      </c>
    </row>
    <row r="495" spans="1:8" s="21" customFormat="1" ht="26" hidden="1" x14ac:dyDescent="0.3">
      <c r="A495" s="62">
        <v>487</v>
      </c>
      <c r="B495" s="50">
        <v>709</v>
      </c>
      <c r="C495" s="2" t="s">
        <v>589</v>
      </c>
      <c r="D495" s="4"/>
      <c r="E495" s="84" t="s">
        <v>588</v>
      </c>
      <c r="F495" s="28">
        <f>F496</f>
        <v>1365.6</v>
      </c>
      <c r="G495" s="118">
        <f>G496</f>
        <v>1365.6</v>
      </c>
      <c r="H495" s="124">
        <f t="shared" si="16"/>
        <v>100</v>
      </c>
    </row>
    <row r="496" spans="1:8" s="21" customFormat="1" ht="13" hidden="1" x14ac:dyDescent="0.3">
      <c r="A496" s="62">
        <v>488</v>
      </c>
      <c r="B496" s="51">
        <v>709</v>
      </c>
      <c r="C496" s="4" t="s">
        <v>589</v>
      </c>
      <c r="D496" s="4" t="s">
        <v>90</v>
      </c>
      <c r="E496" s="85" t="s">
        <v>91</v>
      </c>
      <c r="F496" s="64">
        <v>1365.6</v>
      </c>
      <c r="G496" s="120">
        <v>1365.6</v>
      </c>
      <c r="H496" s="123">
        <f t="shared" si="16"/>
        <v>100</v>
      </c>
    </row>
    <row r="497" spans="1:8" s="21" customFormat="1" ht="26" hidden="1" x14ac:dyDescent="0.3">
      <c r="A497" s="62">
        <v>489</v>
      </c>
      <c r="B497" s="50">
        <v>709</v>
      </c>
      <c r="C497" s="30" t="s">
        <v>573</v>
      </c>
      <c r="D497" s="2"/>
      <c r="E497" s="84" t="s">
        <v>574</v>
      </c>
      <c r="F497" s="28">
        <f>F498</f>
        <v>8687.9</v>
      </c>
      <c r="G497" s="118">
        <f>G498</f>
        <v>5733.9330300000001</v>
      </c>
      <c r="H497" s="124">
        <f t="shared" si="16"/>
        <v>65.999068014134608</v>
      </c>
    </row>
    <row r="498" spans="1:8" s="21" customFormat="1" ht="13" hidden="1" x14ac:dyDescent="0.3">
      <c r="A498" s="62">
        <v>490</v>
      </c>
      <c r="B498" s="51">
        <v>709</v>
      </c>
      <c r="C498" s="48" t="s">
        <v>573</v>
      </c>
      <c r="D498" s="4" t="s">
        <v>90</v>
      </c>
      <c r="E498" s="83" t="s">
        <v>91</v>
      </c>
      <c r="F498" s="64">
        <v>8687.9</v>
      </c>
      <c r="G498" s="120">
        <v>5733.9330300000001</v>
      </c>
      <c r="H498" s="123">
        <f t="shared" si="16"/>
        <v>65.999068014134608</v>
      </c>
    </row>
    <row r="499" spans="1:8" s="59" customFormat="1" ht="39" hidden="1" x14ac:dyDescent="0.3">
      <c r="A499" s="62">
        <v>491</v>
      </c>
      <c r="B499" s="50">
        <v>709</v>
      </c>
      <c r="C499" s="2" t="s">
        <v>590</v>
      </c>
      <c r="D499" s="4"/>
      <c r="E499" s="84" t="s">
        <v>600</v>
      </c>
      <c r="F499" s="28">
        <f>F500</f>
        <v>1150</v>
      </c>
      <c r="G499" s="118">
        <f>G500</f>
        <v>1150</v>
      </c>
      <c r="H499" s="124">
        <f t="shared" si="16"/>
        <v>100</v>
      </c>
    </row>
    <row r="500" spans="1:8" s="59" customFormat="1" ht="13" hidden="1" x14ac:dyDescent="0.25">
      <c r="A500" s="62">
        <v>492</v>
      </c>
      <c r="B500" s="51">
        <v>709</v>
      </c>
      <c r="C500" s="4" t="s">
        <v>590</v>
      </c>
      <c r="D500" s="4" t="s">
        <v>90</v>
      </c>
      <c r="E500" s="85" t="s">
        <v>91</v>
      </c>
      <c r="F500" s="58">
        <v>1150</v>
      </c>
      <c r="G500" s="119">
        <v>1150</v>
      </c>
      <c r="H500" s="123">
        <f t="shared" si="16"/>
        <v>100</v>
      </c>
    </row>
    <row r="501" spans="1:8" s="59" customFormat="1" ht="39" hidden="1" x14ac:dyDescent="0.3">
      <c r="A501" s="62">
        <v>493</v>
      </c>
      <c r="B501" s="50">
        <v>709</v>
      </c>
      <c r="C501" s="30" t="s">
        <v>598</v>
      </c>
      <c r="D501" s="2"/>
      <c r="E501" s="84" t="s">
        <v>601</v>
      </c>
      <c r="F501" s="28">
        <f>F502</f>
        <v>8019.6</v>
      </c>
      <c r="G501" s="118">
        <f>G502</f>
        <v>5292.8612499999999</v>
      </c>
      <c r="H501" s="124">
        <f t="shared" si="16"/>
        <v>65.999067908623871</v>
      </c>
    </row>
    <row r="502" spans="1:8" s="59" customFormat="1" ht="13" hidden="1" x14ac:dyDescent="0.25">
      <c r="A502" s="62">
        <v>494</v>
      </c>
      <c r="B502" s="51">
        <v>709</v>
      </c>
      <c r="C502" s="48" t="s">
        <v>598</v>
      </c>
      <c r="D502" s="4" t="s">
        <v>90</v>
      </c>
      <c r="E502" s="83" t="s">
        <v>91</v>
      </c>
      <c r="F502" s="58">
        <v>8019.6</v>
      </c>
      <c r="G502" s="119">
        <v>5292.8612499999999</v>
      </c>
      <c r="H502" s="123">
        <f t="shared" si="16"/>
        <v>65.999067908623871</v>
      </c>
    </row>
    <row r="503" spans="1:8" ht="39" hidden="1" x14ac:dyDescent="0.3">
      <c r="A503" s="62">
        <v>495</v>
      </c>
      <c r="B503" s="50">
        <v>709</v>
      </c>
      <c r="C503" s="2" t="s">
        <v>296</v>
      </c>
      <c r="D503" s="2"/>
      <c r="E503" s="84" t="s">
        <v>750</v>
      </c>
      <c r="F503" s="28">
        <f>F504+F507+F510</f>
        <v>21753.9</v>
      </c>
      <c r="G503" s="118">
        <f>G504+G507+G510</f>
        <v>21603.294539999999</v>
      </c>
      <c r="H503" s="124">
        <f t="shared" si="16"/>
        <v>99.307685242646144</v>
      </c>
    </row>
    <row r="504" spans="1:8" ht="15.75" hidden="1" customHeight="1" x14ac:dyDescent="0.3">
      <c r="A504" s="62">
        <v>496</v>
      </c>
      <c r="B504" s="50">
        <v>709</v>
      </c>
      <c r="C504" s="2" t="s">
        <v>321</v>
      </c>
      <c r="D504" s="2"/>
      <c r="E504" s="77" t="s">
        <v>109</v>
      </c>
      <c r="F504" s="28">
        <f>F505+F506</f>
        <v>3914.2</v>
      </c>
      <c r="G504" s="118">
        <f>G505+G506</f>
        <v>3855.3518200000003</v>
      </c>
      <c r="H504" s="124">
        <f t="shared" si="16"/>
        <v>98.496546420724556</v>
      </c>
    </row>
    <row r="505" spans="1:8" ht="22" hidden="1" customHeight="1" x14ac:dyDescent="0.25">
      <c r="A505" s="62">
        <v>497</v>
      </c>
      <c r="B505" s="51">
        <v>709</v>
      </c>
      <c r="C505" s="4" t="s">
        <v>321</v>
      </c>
      <c r="D505" s="4" t="s">
        <v>50</v>
      </c>
      <c r="E505" s="83" t="s">
        <v>81</v>
      </c>
      <c r="F505" s="58">
        <v>3615.5</v>
      </c>
      <c r="G505" s="119">
        <v>3594.4057200000002</v>
      </c>
      <c r="H505" s="123">
        <f t="shared" si="16"/>
        <v>99.416559811920905</v>
      </c>
    </row>
    <row r="506" spans="1:8" ht="26" hidden="1" x14ac:dyDescent="0.25">
      <c r="A506" s="62">
        <v>498</v>
      </c>
      <c r="B506" s="51">
        <v>709</v>
      </c>
      <c r="C506" s="4" t="s">
        <v>321</v>
      </c>
      <c r="D506" s="4">
        <v>240</v>
      </c>
      <c r="E506" s="83" t="s">
        <v>77</v>
      </c>
      <c r="F506" s="58">
        <v>298.7</v>
      </c>
      <c r="G506" s="119">
        <v>260.9461</v>
      </c>
      <c r="H506" s="123">
        <f t="shared" si="16"/>
        <v>87.36059591563442</v>
      </c>
    </row>
    <row r="507" spans="1:8" ht="39" hidden="1" x14ac:dyDescent="0.3">
      <c r="A507" s="62">
        <v>499</v>
      </c>
      <c r="B507" s="50">
        <v>709</v>
      </c>
      <c r="C507" s="2" t="s">
        <v>322</v>
      </c>
      <c r="D507" s="2"/>
      <c r="E507" s="77" t="s">
        <v>564</v>
      </c>
      <c r="F507" s="28">
        <f>F508+F509</f>
        <v>420</v>
      </c>
      <c r="G507" s="118">
        <f>G508+G509</f>
        <v>420</v>
      </c>
      <c r="H507" s="124">
        <f t="shared" si="16"/>
        <v>100</v>
      </c>
    </row>
    <row r="508" spans="1:8" s="21" customFormat="1" ht="26" hidden="1" x14ac:dyDescent="0.3">
      <c r="A508" s="62">
        <v>500</v>
      </c>
      <c r="B508" s="51">
        <v>709</v>
      </c>
      <c r="C508" s="4" t="s">
        <v>322</v>
      </c>
      <c r="D508" s="4">
        <v>240</v>
      </c>
      <c r="E508" s="83" t="s">
        <v>77</v>
      </c>
      <c r="F508" s="58">
        <f>380+18+5.5</f>
        <v>403.5</v>
      </c>
      <c r="G508" s="119">
        <v>403.5</v>
      </c>
      <c r="H508" s="123">
        <f t="shared" si="16"/>
        <v>100</v>
      </c>
    </row>
    <row r="509" spans="1:8" s="21" customFormat="1" ht="13" hidden="1" x14ac:dyDescent="0.3">
      <c r="A509" s="62">
        <v>501</v>
      </c>
      <c r="B509" s="51">
        <v>709</v>
      </c>
      <c r="C509" s="4" t="s">
        <v>322</v>
      </c>
      <c r="D509" s="4" t="s">
        <v>709</v>
      </c>
      <c r="E509" s="83" t="s">
        <v>710</v>
      </c>
      <c r="F509" s="58">
        <f>22-5.5</f>
        <v>16.5</v>
      </c>
      <c r="G509" s="119">
        <v>16.5</v>
      </c>
      <c r="H509" s="123">
        <f t="shared" si="16"/>
        <v>100</v>
      </c>
    </row>
    <row r="510" spans="1:8" s="20" customFormat="1" ht="13" hidden="1" x14ac:dyDescent="0.3">
      <c r="A510" s="62">
        <v>502</v>
      </c>
      <c r="B510" s="50">
        <v>709</v>
      </c>
      <c r="C510" s="2" t="s">
        <v>323</v>
      </c>
      <c r="D510" s="2"/>
      <c r="E510" s="77" t="s">
        <v>129</v>
      </c>
      <c r="F510" s="38">
        <f>F511+F512</f>
        <v>17419.7</v>
      </c>
      <c r="G510" s="121">
        <f>G511+G512</f>
        <v>17327.942719999999</v>
      </c>
      <c r="H510" s="124">
        <f t="shared" si="16"/>
        <v>99.47325568178556</v>
      </c>
    </row>
    <row r="511" spans="1:8" ht="13" hidden="1" x14ac:dyDescent="0.25">
      <c r="A511" s="62">
        <v>503</v>
      </c>
      <c r="B511" s="51">
        <v>709</v>
      </c>
      <c r="C511" s="4" t="s">
        <v>323</v>
      </c>
      <c r="D511" s="4" t="s">
        <v>44</v>
      </c>
      <c r="E511" s="83" t="s">
        <v>45</v>
      </c>
      <c r="F511" s="58">
        <v>15240</v>
      </c>
      <c r="G511" s="119">
        <v>15240</v>
      </c>
      <c r="H511" s="123">
        <f t="shared" si="16"/>
        <v>100</v>
      </c>
    </row>
    <row r="512" spans="1:8" s="20" customFormat="1" ht="30" hidden="1" customHeight="1" x14ac:dyDescent="0.25">
      <c r="A512" s="62">
        <v>504</v>
      </c>
      <c r="B512" s="51">
        <v>709</v>
      </c>
      <c r="C512" s="4" t="s">
        <v>323</v>
      </c>
      <c r="D512" s="4">
        <v>240</v>
      </c>
      <c r="E512" s="83" t="s">
        <v>77</v>
      </c>
      <c r="F512" s="58">
        <f>1939.7+240</f>
        <v>2179.6999999999998</v>
      </c>
      <c r="G512" s="119">
        <v>2087.94272</v>
      </c>
      <c r="H512" s="123">
        <f t="shared" si="16"/>
        <v>95.790371151993398</v>
      </c>
    </row>
    <row r="513" spans="1:8" ht="28.5" hidden="1" customHeight="1" x14ac:dyDescent="0.3">
      <c r="A513" s="62">
        <v>505</v>
      </c>
      <c r="B513" s="79">
        <v>709</v>
      </c>
      <c r="C513" s="10" t="s">
        <v>297</v>
      </c>
      <c r="D513" s="2"/>
      <c r="E513" s="84" t="s">
        <v>752</v>
      </c>
      <c r="F513" s="28">
        <f>F514+F517</f>
        <v>34.799999999999997</v>
      </c>
      <c r="G513" s="118">
        <f>G514+G517</f>
        <v>34.799999999999997</v>
      </c>
      <c r="H513" s="124">
        <f t="shared" si="16"/>
        <v>100</v>
      </c>
    </row>
    <row r="514" spans="1:8" ht="26" hidden="1" x14ac:dyDescent="0.3">
      <c r="A514" s="62">
        <v>506</v>
      </c>
      <c r="B514" s="79">
        <v>709</v>
      </c>
      <c r="C514" s="10" t="s">
        <v>298</v>
      </c>
      <c r="D514" s="2"/>
      <c r="E514" s="84" t="s">
        <v>170</v>
      </c>
      <c r="F514" s="28">
        <f>F515</f>
        <v>9.8000000000000007</v>
      </c>
      <c r="G514" s="118">
        <f>G515</f>
        <v>9.8000000000000007</v>
      </c>
      <c r="H514" s="124">
        <f t="shared" si="16"/>
        <v>100</v>
      </c>
    </row>
    <row r="515" spans="1:8" ht="30" hidden="1" customHeight="1" x14ac:dyDescent="0.3">
      <c r="A515" s="62">
        <v>507</v>
      </c>
      <c r="B515" s="79">
        <v>709</v>
      </c>
      <c r="C515" s="74" t="s">
        <v>561</v>
      </c>
      <c r="D515" s="2"/>
      <c r="E515" s="77" t="s">
        <v>171</v>
      </c>
      <c r="F515" s="28">
        <f>F516</f>
        <v>9.8000000000000007</v>
      </c>
      <c r="G515" s="118">
        <f>G516</f>
        <v>9.8000000000000007</v>
      </c>
      <c r="H515" s="124">
        <f t="shared" si="16"/>
        <v>100</v>
      </c>
    </row>
    <row r="516" spans="1:8" ht="17.5" hidden="1" customHeight="1" x14ac:dyDescent="0.25">
      <c r="A516" s="62">
        <v>508</v>
      </c>
      <c r="B516" s="80">
        <v>709</v>
      </c>
      <c r="C516" s="115" t="s">
        <v>561</v>
      </c>
      <c r="D516" s="4" t="s">
        <v>90</v>
      </c>
      <c r="E516" s="83" t="s">
        <v>91</v>
      </c>
      <c r="F516" s="58">
        <v>9.8000000000000007</v>
      </c>
      <c r="G516" s="119">
        <v>9.8000000000000007</v>
      </c>
      <c r="H516" s="123">
        <f t="shared" si="16"/>
        <v>100</v>
      </c>
    </row>
    <row r="517" spans="1:8" s="21" customFormat="1" ht="39" hidden="1" x14ac:dyDescent="0.3">
      <c r="A517" s="62">
        <v>509</v>
      </c>
      <c r="B517" s="79">
        <v>709</v>
      </c>
      <c r="C517" s="10" t="s">
        <v>300</v>
      </c>
      <c r="D517" s="2"/>
      <c r="E517" s="84" t="s">
        <v>562</v>
      </c>
      <c r="F517" s="28">
        <f>F518+F520</f>
        <v>25</v>
      </c>
      <c r="G517" s="118">
        <f>G518+G520</f>
        <v>25</v>
      </c>
      <c r="H517" s="124">
        <f t="shared" si="16"/>
        <v>100</v>
      </c>
    </row>
    <row r="518" spans="1:8" ht="39" hidden="1" x14ac:dyDescent="0.3">
      <c r="A518" s="62">
        <v>510</v>
      </c>
      <c r="B518" s="79">
        <v>709</v>
      </c>
      <c r="C518" s="10" t="s">
        <v>301</v>
      </c>
      <c r="D518" s="2"/>
      <c r="E518" s="77" t="s">
        <v>173</v>
      </c>
      <c r="F518" s="28">
        <f>F519</f>
        <v>10</v>
      </c>
      <c r="G518" s="118">
        <f>G519</f>
        <v>10</v>
      </c>
      <c r="H518" s="124">
        <f t="shared" si="16"/>
        <v>100</v>
      </c>
    </row>
    <row r="519" spans="1:8" s="21" customFormat="1" ht="13" hidden="1" x14ac:dyDescent="0.3">
      <c r="A519" s="62">
        <v>511</v>
      </c>
      <c r="B519" s="80">
        <v>709</v>
      </c>
      <c r="C519" s="12" t="s">
        <v>301</v>
      </c>
      <c r="D519" s="4" t="s">
        <v>90</v>
      </c>
      <c r="E519" s="83" t="s">
        <v>91</v>
      </c>
      <c r="F519" s="58">
        <v>10</v>
      </c>
      <c r="G519" s="119">
        <v>10</v>
      </c>
      <c r="H519" s="123">
        <f t="shared" si="16"/>
        <v>100</v>
      </c>
    </row>
    <row r="520" spans="1:8" ht="26" hidden="1" x14ac:dyDescent="0.3">
      <c r="A520" s="62">
        <v>512</v>
      </c>
      <c r="B520" s="79">
        <v>709</v>
      </c>
      <c r="C520" s="10" t="s">
        <v>302</v>
      </c>
      <c r="D520" s="2"/>
      <c r="E520" s="77" t="s">
        <v>174</v>
      </c>
      <c r="F520" s="28">
        <f>F521</f>
        <v>15</v>
      </c>
      <c r="G520" s="118">
        <f>G521</f>
        <v>15</v>
      </c>
      <c r="H520" s="124">
        <f t="shared" si="16"/>
        <v>100</v>
      </c>
    </row>
    <row r="521" spans="1:8" ht="13" hidden="1" x14ac:dyDescent="0.25">
      <c r="A521" s="62">
        <v>513</v>
      </c>
      <c r="B521" s="80">
        <v>709</v>
      </c>
      <c r="C521" s="12" t="s">
        <v>302</v>
      </c>
      <c r="D521" s="4" t="s">
        <v>90</v>
      </c>
      <c r="E521" s="83" t="s">
        <v>91</v>
      </c>
      <c r="F521" s="58">
        <v>15</v>
      </c>
      <c r="G521" s="119">
        <v>15</v>
      </c>
      <c r="H521" s="123">
        <f t="shared" si="16"/>
        <v>100</v>
      </c>
    </row>
    <row r="522" spans="1:8" ht="26" hidden="1" x14ac:dyDescent="0.3">
      <c r="A522" s="62">
        <v>514</v>
      </c>
      <c r="B522" s="50">
        <v>709</v>
      </c>
      <c r="C522" s="2" t="s">
        <v>234</v>
      </c>
      <c r="D522" s="2"/>
      <c r="E522" s="84" t="s">
        <v>753</v>
      </c>
      <c r="F522" s="28">
        <f>F523</f>
        <v>100</v>
      </c>
      <c r="G522" s="118">
        <f>G523</f>
        <v>100</v>
      </c>
      <c r="H522" s="124">
        <f t="shared" ref="H522:H585" si="17">G522/F522*100</f>
        <v>100</v>
      </c>
    </row>
    <row r="523" spans="1:8" s="21" customFormat="1" ht="26" hidden="1" x14ac:dyDescent="0.3">
      <c r="A523" s="62">
        <v>515</v>
      </c>
      <c r="B523" s="50">
        <v>709</v>
      </c>
      <c r="C523" s="2" t="s">
        <v>269</v>
      </c>
      <c r="D523" s="2"/>
      <c r="E523" s="84" t="s">
        <v>138</v>
      </c>
      <c r="F523" s="28">
        <f>F524+F526</f>
        <v>100</v>
      </c>
      <c r="G523" s="118">
        <f>G524+G526</f>
        <v>100</v>
      </c>
      <c r="H523" s="124">
        <f t="shared" si="17"/>
        <v>100</v>
      </c>
    </row>
    <row r="524" spans="1:8" ht="26" hidden="1" x14ac:dyDescent="0.3">
      <c r="A524" s="62">
        <v>516</v>
      </c>
      <c r="B524" s="50">
        <v>709</v>
      </c>
      <c r="C524" s="2" t="s">
        <v>425</v>
      </c>
      <c r="D524" s="2"/>
      <c r="E524" s="77" t="s">
        <v>184</v>
      </c>
      <c r="F524" s="28">
        <f>F525</f>
        <v>20</v>
      </c>
      <c r="G524" s="118">
        <f>G525</f>
        <v>20</v>
      </c>
      <c r="H524" s="124">
        <f t="shared" si="17"/>
        <v>100</v>
      </c>
    </row>
    <row r="525" spans="1:8" s="21" customFormat="1" ht="26" hidden="1" x14ac:dyDescent="0.3">
      <c r="A525" s="62">
        <v>517</v>
      </c>
      <c r="B525" s="51">
        <v>709</v>
      </c>
      <c r="C525" s="4" t="s">
        <v>425</v>
      </c>
      <c r="D525" s="4" t="s">
        <v>78</v>
      </c>
      <c r="E525" s="83" t="s">
        <v>77</v>
      </c>
      <c r="F525" s="58">
        <v>20</v>
      </c>
      <c r="G525" s="119">
        <v>20</v>
      </c>
      <c r="H525" s="123">
        <f t="shared" si="17"/>
        <v>100</v>
      </c>
    </row>
    <row r="526" spans="1:8" s="21" customFormat="1" ht="13" hidden="1" x14ac:dyDescent="0.3">
      <c r="A526" s="62">
        <v>518</v>
      </c>
      <c r="B526" s="50">
        <v>709</v>
      </c>
      <c r="C526" s="2" t="s">
        <v>426</v>
      </c>
      <c r="D526" s="2"/>
      <c r="E526" s="77" t="s">
        <v>358</v>
      </c>
      <c r="F526" s="28">
        <f>F527</f>
        <v>80</v>
      </c>
      <c r="G526" s="118">
        <f>G527</f>
        <v>80</v>
      </c>
      <c r="H526" s="124">
        <f t="shared" si="17"/>
        <v>100</v>
      </c>
    </row>
    <row r="527" spans="1:8" s="21" customFormat="1" ht="13" hidden="1" x14ac:dyDescent="0.3">
      <c r="A527" s="62">
        <v>519</v>
      </c>
      <c r="B527" s="51">
        <v>709</v>
      </c>
      <c r="C527" s="4" t="s">
        <v>426</v>
      </c>
      <c r="D527" s="4" t="s">
        <v>90</v>
      </c>
      <c r="E527" s="83" t="s">
        <v>91</v>
      </c>
      <c r="F527" s="58">
        <v>80</v>
      </c>
      <c r="G527" s="119">
        <v>80</v>
      </c>
      <c r="H527" s="123">
        <f t="shared" si="17"/>
        <v>100</v>
      </c>
    </row>
    <row r="528" spans="1:8" s="21" customFormat="1" ht="39" hidden="1" x14ac:dyDescent="0.3">
      <c r="A528" s="62">
        <v>520</v>
      </c>
      <c r="B528" s="50">
        <v>709</v>
      </c>
      <c r="C528" s="2" t="s">
        <v>439</v>
      </c>
      <c r="D528" s="4"/>
      <c r="E528" s="84" t="s">
        <v>749</v>
      </c>
      <c r="F528" s="28">
        <f>F529</f>
        <v>2200</v>
      </c>
      <c r="G528" s="118">
        <f>G529</f>
        <v>2191.0954299999999</v>
      </c>
      <c r="H528" s="124">
        <f t="shared" si="17"/>
        <v>99.59524681818182</v>
      </c>
    </row>
    <row r="529" spans="1:8" ht="39" hidden="1" x14ac:dyDescent="0.3">
      <c r="A529" s="62">
        <v>521</v>
      </c>
      <c r="B529" s="50">
        <v>709</v>
      </c>
      <c r="C529" s="2" t="s">
        <v>440</v>
      </c>
      <c r="D529" s="4"/>
      <c r="E529" s="77" t="s">
        <v>456</v>
      </c>
      <c r="F529" s="28">
        <f>F530</f>
        <v>2200</v>
      </c>
      <c r="G529" s="118">
        <f>G530</f>
        <v>2191.0954299999999</v>
      </c>
      <c r="H529" s="124">
        <f t="shared" si="17"/>
        <v>99.59524681818182</v>
      </c>
    </row>
    <row r="530" spans="1:8" ht="13" hidden="1" x14ac:dyDescent="0.25">
      <c r="A530" s="62">
        <v>522</v>
      </c>
      <c r="B530" s="51">
        <v>709</v>
      </c>
      <c r="C530" s="4" t="s">
        <v>440</v>
      </c>
      <c r="D530" s="4" t="s">
        <v>90</v>
      </c>
      <c r="E530" s="83" t="s">
        <v>91</v>
      </c>
      <c r="F530" s="58">
        <v>2200</v>
      </c>
      <c r="G530" s="119">
        <v>2191.0954299999999</v>
      </c>
      <c r="H530" s="123">
        <f t="shared" si="17"/>
        <v>99.59524681818182</v>
      </c>
    </row>
    <row r="531" spans="1:8" ht="13" hidden="1" x14ac:dyDescent="0.3">
      <c r="A531" s="62">
        <v>523</v>
      </c>
      <c r="B531" s="50">
        <v>709</v>
      </c>
      <c r="C531" s="87" t="s">
        <v>189</v>
      </c>
      <c r="D531" s="87"/>
      <c r="E531" s="93" t="s">
        <v>156</v>
      </c>
      <c r="F531" s="28">
        <f>F532</f>
        <v>43</v>
      </c>
      <c r="G531" s="118">
        <f>G532</f>
        <v>43</v>
      </c>
      <c r="H531" s="124">
        <f t="shared" si="17"/>
        <v>100</v>
      </c>
    </row>
    <row r="532" spans="1:8" ht="52" hidden="1" x14ac:dyDescent="0.3">
      <c r="A532" s="62">
        <v>524</v>
      </c>
      <c r="B532" s="79">
        <v>709</v>
      </c>
      <c r="C532" s="56" t="s">
        <v>729</v>
      </c>
      <c r="D532" s="2"/>
      <c r="E532" s="84" t="s">
        <v>734</v>
      </c>
      <c r="F532" s="28">
        <v>43</v>
      </c>
      <c r="G532" s="118">
        <v>43</v>
      </c>
      <c r="H532" s="124">
        <f t="shared" si="17"/>
        <v>100</v>
      </c>
    </row>
    <row r="533" spans="1:8" ht="17.5" hidden="1" customHeight="1" x14ac:dyDescent="0.25">
      <c r="A533" s="62">
        <v>525</v>
      </c>
      <c r="B533" s="3">
        <v>709</v>
      </c>
      <c r="C533" s="4" t="s">
        <v>729</v>
      </c>
      <c r="D533" s="4" t="s">
        <v>50</v>
      </c>
      <c r="E533" s="83" t="s">
        <v>81</v>
      </c>
      <c r="F533" s="64">
        <v>43</v>
      </c>
      <c r="G533" s="120">
        <v>43</v>
      </c>
      <c r="H533" s="123">
        <f t="shared" si="17"/>
        <v>100</v>
      </c>
    </row>
    <row r="534" spans="1:8" ht="15" x14ac:dyDescent="0.3">
      <c r="A534" s="62">
        <v>35</v>
      </c>
      <c r="B534" s="50">
        <v>800</v>
      </c>
      <c r="C534" s="2"/>
      <c r="D534" s="4"/>
      <c r="E534" s="82" t="s">
        <v>40</v>
      </c>
      <c r="F534" s="28">
        <f>F535+F579</f>
        <v>229476</v>
      </c>
      <c r="G534" s="118">
        <f>G535+G579</f>
        <v>228355.68608000001</v>
      </c>
      <c r="H534" s="124">
        <f t="shared" si="17"/>
        <v>99.511794732346743</v>
      </c>
    </row>
    <row r="535" spans="1:8" s="21" customFormat="1" ht="13" x14ac:dyDescent="0.3">
      <c r="A535" s="62">
        <v>36</v>
      </c>
      <c r="B535" s="51">
        <v>801</v>
      </c>
      <c r="C535" s="2"/>
      <c r="D535" s="2"/>
      <c r="E535" s="83" t="s">
        <v>23</v>
      </c>
      <c r="F535" s="58">
        <v>195612.79999999999</v>
      </c>
      <c r="G535" s="119">
        <v>195072.92730000001</v>
      </c>
      <c r="H535" s="111">
        <f t="shared" si="17"/>
        <v>99.724009522894221</v>
      </c>
    </row>
    <row r="536" spans="1:8" s="21" customFormat="1" ht="26" hidden="1" x14ac:dyDescent="0.3">
      <c r="A536" s="62">
        <v>528</v>
      </c>
      <c r="B536" s="50">
        <v>801</v>
      </c>
      <c r="C536" s="2" t="s">
        <v>209</v>
      </c>
      <c r="D536" s="2"/>
      <c r="E536" s="84" t="s">
        <v>596</v>
      </c>
      <c r="F536" s="28">
        <f>F537</f>
        <v>138821</v>
      </c>
      <c r="G536" s="118">
        <f>G537</f>
        <v>138168.94639</v>
      </c>
      <c r="H536" s="124">
        <f t="shared" si="17"/>
        <v>99.530291807435461</v>
      </c>
    </row>
    <row r="537" spans="1:8" ht="13" hidden="1" x14ac:dyDescent="0.3">
      <c r="A537" s="62">
        <v>529</v>
      </c>
      <c r="B537" s="50">
        <v>801</v>
      </c>
      <c r="C537" s="10" t="s">
        <v>208</v>
      </c>
      <c r="D537" s="2"/>
      <c r="E537" s="84" t="s">
        <v>105</v>
      </c>
      <c r="F537" s="28">
        <f>F538+F540+F542+F544+F554+F552+F550+F556+F558+F548+F560</f>
        <v>138821</v>
      </c>
      <c r="G537" s="118">
        <f>G538+G540+G542+G544+G554+G552+G550+G556+G558+G548+G560</f>
        <v>138168.94639</v>
      </c>
      <c r="H537" s="124">
        <f t="shared" si="17"/>
        <v>99.530291807435461</v>
      </c>
    </row>
    <row r="538" spans="1:8" ht="26" hidden="1" x14ac:dyDescent="0.3">
      <c r="A538" s="62">
        <v>530</v>
      </c>
      <c r="B538" s="50">
        <v>801</v>
      </c>
      <c r="C538" s="2" t="s">
        <v>641</v>
      </c>
      <c r="D538" s="2"/>
      <c r="E538" s="77" t="s">
        <v>152</v>
      </c>
      <c r="F538" s="28">
        <f>F539</f>
        <v>24296</v>
      </c>
      <c r="G538" s="118">
        <f>G539</f>
        <v>24295.999919999998</v>
      </c>
      <c r="H538" s="124">
        <f t="shared" si="17"/>
        <v>99.999999670727689</v>
      </c>
    </row>
    <row r="539" spans="1:8" ht="13" hidden="1" x14ac:dyDescent="0.25">
      <c r="A539" s="62">
        <v>531</v>
      </c>
      <c r="B539" s="51">
        <v>801</v>
      </c>
      <c r="C539" s="4" t="s">
        <v>641</v>
      </c>
      <c r="D539" s="4" t="s">
        <v>90</v>
      </c>
      <c r="E539" s="83" t="s">
        <v>91</v>
      </c>
      <c r="F539" s="58">
        <f>24501.6-205.6</f>
        <v>24296</v>
      </c>
      <c r="G539" s="119">
        <v>24295.999919999998</v>
      </c>
      <c r="H539" s="123">
        <f t="shared" si="17"/>
        <v>99.999999670727689</v>
      </c>
    </row>
    <row r="540" spans="1:8" ht="31.5" hidden="1" customHeight="1" x14ac:dyDescent="0.3">
      <c r="A540" s="62">
        <v>532</v>
      </c>
      <c r="B540" s="50">
        <v>801</v>
      </c>
      <c r="C540" s="2" t="s">
        <v>207</v>
      </c>
      <c r="D540" s="2"/>
      <c r="E540" s="77" t="s">
        <v>153</v>
      </c>
      <c r="F540" s="28">
        <f>F541</f>
        <v>21437.8</v>
      </c>
      <c r="G540" s="118">
        <f>G541</f>
        <v>21437.79967</v>
      </c>
      <c r="H540" s="124">
        <f t="shared" si="17"/>
        <v>99.999998460662937</v>
      </c>
    </row>
    <row r="541" spans="1:8" ht="16.5" hidden="1" customHeight="1" x14ac:dyDescent="0.25">
      <c r="A541" s="62">
        <v>533</v>
      </c>
      <c r="B541" s="51">
        <v>801</v>
      </c>
      <c r="C541" s="4" t="s">
        <v>207</v>
      </c>
      <c r="D541" s="4" t="s">
        <v>85</v>
      </c>
      <c r="E541" s="83" t="s">
        <v>86</v>
      </c>
      <c r="F541" s="58">
        <f>21385.3+52.5</f>
        <v>21437.8</v>
      </c>
      <c r="G541" s="119">
        <v>21437.79967</v>
      </c>
      <c r="H541" s="123">
        <f t="shared" si="17"/>
        <v>99.999998460662937</v>
      </c>
    </row>
    <row r="542" spans="1:8" ht="26" hidden="1" x14ac:dyDescent="0.3">
      <c r="A542" s="62">
        <v>534</v>
      </c>
      <c r="B542" s="50">
        <v>801</v>
      </c>
      <c r="C542" s="2" t="s">
        <v>210</v>
      </c>
      <c r="D542" s="2"/>
      <c r="E542" s="77" t="s">
        <v>154</v>
      </c>
      <c r="F542" s="28">
        <f>F543</f>
        <v>83704.3</v>
      </c>
      <c r="G542" s="118">
        <f>G543</f>
        <v>83704.3</v>
      </c>
      <c r="H542" s="124">
        <f t="shared" si="17"/>
        <v>100</v>
      </c>
    </row>
    <row r="543" spans="1:8" ht="14.25" hidden="1" customHeight="1" x14ac:dyDescent="0.25">
      <c r="A543" s="62">
        <v>535</v>
      </c>
      <c r="B543" s="51">
        <v>801</v>
      </c>
      <c r="C543" s="4" t="s">
        <v>210</v>
      </c>
      <c r="D543" s="4" t="s">
        <v>85</v>
      </c>
      <c r="E543" s="83" t="s">
        <v>86</v>
      </c>
      <c r="F543" s="58">
        <f>83083.3+81+540</f>
        <v>83704.3</v>
      </c>
      <c r="G543" s="119">
        <v>83704.3</v>
      </c>
      <c r="H543" s="123">
        <f t="shared" si="17"/>
        <v>100</v>
      </c>
    </row>
    <row r="544" spans="1:8" ht="14.25" hidden="1" customHeight="1" x14ac:dyDescent="0.3">
      <c r="A544" s="62">
        <v>536</v>
      </c>
      <c r="B544" s="50">
        <v>801</v>
      </c>
      <c r="C544" s="2" t="s">
        <v>642</v>
      </c>
      <c r="D544" s="2"/>
      <c r="E544" s="77" t="s">
        <v>38</v>
      </c>
      <c r="F544" s="28">
        <f>F545+F546+F547</f>
        <v>800</v>
      </c>
      <c r="G544" s="118">
        <f>G545+G546+G547</f>
        <v>798.94679999999994</v>
      </c>
      <c r="H544" s="124">
        <f t="shared" si="17"/>
        <v>99.868349999999992</v>
      </c>
    </row>
    <row r="545" spans="1:8" ht="26" hidden="1" x14ac:dyDescent="0.25">
      <c r="A545" s="62">
        <v>537</v>
      </c>
      <c r="B545" s="51">
        <v>801</v>
      </c>
      <c r="C545" s="4" t="s">
        <v>642</v>
      </c>
      <c r="D545" s="4" t="s">
        <v>78</v>
      </c>
      <c r="E545" s="83" t="s">
        <v>77</v>
      </c>
      <c r="F545" s="58">
        <f>286.3+115-24</f>
        <v>377.3</v>
      </c>
      <c r="G545" s="119">
        <v>376.29</v>
      </c>
      <c r="H545" s="123">
        <f t="shared" si="17"/>
        <v>99.732308507818715</v>
      </c>
    </row>
    <row r="546" spans="1:8" ht="13" hidden="1" x14ac:dyDescent="0.25">
      <c r="A546" s="62">
        <v>538</v>
      </c>
      <c r="B546" s="51">
        <v>801</v>
      </c>
      <c r="C546" s="4" t="s">
        <v>642</v>
      </c>
      <c r="D546" s="4" t="s">
        <v>85</v>
      </c>
      <c r="E546" s="83" t="s">
        <v>86</v>
      </c>
      <c r="F546" s="58">
        <f>468.7-115+24</f>
        <v>377.7</v>
      </c>
      <c r="G546" s="119">
        <v>377.65679999999998</v>
      </c>
      <c r="H546" s="123">
        <f t="shared" si="17"/>
        <v>99.988562351072275</v>
      </c>
    </row>
    <row r="547" spans="1:8" ht="13" hidden="1" x14ac:dyDescent="0.25">
      <c r="A547" s="62">
        <v>539</v>
      </c>
      <c r="B547" s="51">
        <v>801</v>
      </c>
      <c r="C547" s="4" t="s">
        <v>642</v>
      </c>
      <c r="D547" s="4" t="s">
        <v>90</v>
      </c>
      <c r="E547" s="83" t="s">
        <v>91</v>
      </c>
      <c r="F547" s="58">
        <v>45</v>
      </c>
      <c r="G547" s="119">
        <v>45</v>
      </c>
      <c r="H547" s="123">
        <f t="shared" si="17"/>
        <v>100</v>
      </c>
    </row>
    <row r="548" spans="1:8" ht="52" hidden="1" x14ac:dyDescent="0.3">
      <c r="A548" s="62">
        <v>540</v>
      </c>
      <c r="B548" s="50">
        <v>801</v>
      </c>
      <c r="C548" s="2" t="s">
        <v>212</v>
      </c>
      <c r="D548" s="4"/>
      <c r="E548" s="77" t="s">
        <v>375</v>
      </c>
      <c r="F548" s="28">
        <f>F549</f>
        <v>2007.6</v>
      </c>
      <c r="G548" s="118">
        <f>G549</f>
        <v>1357.5</v>
      </c>
      <c r="H548" s="124">
        <f t="shared" si="17"/>
        <v>67.618051404662282</v>
      </c>
    </row>
    <row r="549" spans="1:8" ht="13" hidden="1" x14ac:dyDescent="0.25">
      <c r="A549" s="62">
        <v>541</v>
      </c>
      <c r="B549" s="51">
        <v>801</v>
      </c>
      <c r="C549" s="4" t="s">
        <v>212</v>
      </c>
      <c r="D549" s="4" t="s">
        <v>85</v>
      </c>
      <c r="E549" s="83" t="s">
        <v>86</v>
      </c>
      <c r="F549" s="58">
        <v>2007.6</v>
      </c>
      <c r="G549" s="119">
        <v>1357.5</v>
      </c>
      <c r="H549" s="123">
        <f t="shared" si="17"/>
        <v>67.618051404662282</v>
      </c>
    </row>
    <row r="550" spans="1:8" ht="78" hidden="1" x14ac:dyDescent="0.3">
      <c r="A550" s="62">
        <v>542</v>
      </c>
      <c r="B550" s="79">
        <v>801</v>
      </c>
      <c r="C550" s="10" t="s">
        <v>586</v>
      </c>
      <c r="D550" s="2"/>
      <c r="E550" s="84" t="s">
        <v>587</v>
      </c>
      <c r="F550" s="28">
        <f>F551</f>
        <v>279</v>
      </c>
      <c r="G550" s="118">
        <f>G551</f>
        <v>279</v>
      </c>
      <c r="H550" s="124">
        <f t="shared" si="17"/>
        <v>100</v>
      </c>
    </row>
    <row r="551" spans="1:8" ht="13" hidden="1" x14ac:dyDescent="0.25">
      <c r="A551" s="62">
        <v>543</v>
      </c>
      <c r="B551" s="80">
        <v>801</v>
      </c>
      <c r="C551" s="12" t="s">
        <v>586</v>
      </c>
      <c r="D551" s="4" t="s">
        <v>85</v>
      </c>
      <c r="E551" s="83" t="s">
        <v>86</v>
      </c>
      <c r="F551" s="64">
        <v>279</v>
      </c>
      <c r="G551" s="120">
        <v>279</v>
      </c>
      <c r="H551" s="123">
        <f t="shared" si="17"/>
        <v>100</v>
      </c>
    </row>
    <row r="552" spans="1:8" ht="39" hidden="1" x14ac:dyDescent="0.3">
      <c r="A552" s="62">
        <v>544</v>
      </c>
      <c r="B552" s="79">
        <v>801</v>
      </c>
      <c r="C552" s="10" t="s">
        <v>581</v>
      </c>
      <c r="D552" s="2"/>
      <c r="E552" s="84" t="s">
        <v>656</v>
      </c>
      <c r="F552" s="28">
        <f>F553</f>
        <v>97</v>
      </c>
      <c r="G552" s="118">
        <f>G553</f>
        <v>97</v>
      </c>
      <c r="H552" s="124">
        <f t="shared" si="17"/>
        <v>100</v>
      </c>
    </row>
    <row r="553" spans="1:8" ht="13" hidden="1" x14ac:dyDescent="0.25">
      <c r="A553" s="62">
        <v>545</v>
      </c>
      <c r="B553" s="80">
        <v>801</v>
      </c>
      <c r="C553" s="12" t="s">
        <v>581</v>
      </c>
      <c r="D553" s="4" t="s">
        <v>90</v>
      </c>
      <c r="E553" s="83" t="s">
        <v>91</v>
      </c>
      <c r="F553" s="64">
        <v>97</v>
      </c>
      <c r="G553" s="120">
        <v>97</v>
      </c>
      <c r="H553" s="123">
        <f t="shared" si="17"/>
        <v>100</v>
      </c>
    </row>
    <row r="554" spans="1:8" ht="26" hidden="1" x14ac:dyDescent="0.3">
      <c r="A554" s="62">
        <v>546</v>
      </c>
      <c r="B554" s="79">
        <v>801</v>
      </c>
      <c r="C554" s="10" t="s">
        <v>451</v>
      </c>
      <c r="D554" s="30"/>
      <c r="E554" s="77" t="s">
        <v>657</v>
      </c>
      <c r="F554" s="28">
        <f>F555</f>
        <v>549.6</v>
      </c>
      <c r="G554" s="118">
        <f>G555</f>
        <v>548.75</v>
      </c>
      <c r="H554" s="124">
        <f t="shared" si="17"/>
        <v>99.845342066957784</v>
      </c>
    </row>
    <row r="555" spans="1:8" ht="13" hidden="1" x14ac:dyDescent="0.25">
      <c r="A555" s="62">
        <v>547</v>
      </c>
      <c r="B555" s="80">
        <v>801</v>
      </c>
      <c r="C555" s="12" t="s">
        <v>451</v>
      </c>
      <c r="D555" s="4" t="s">
        <v>85</v>
      </c>
      <c r="E555" s="83" t="s">
        <v>86</v>
      </c>
      <c r="F555" s="64">
        <f>439+110.6</f>
        <v>549.6</v>
      </c>
      <c r="G555" s="120">
        <v>548.75</v>
      </c>
      <c r="H555" s="123">
        <f t="shared" si="17"/>
        <v>99.845342066957784</v>
      </c>
    </row>
    <row r="556" spans="1:8" ht="79.5" hidden="1" customHeight="1" x14ac:dyDescent="0.3">
      <c r="A556" s="62">
        <v>548</v>
      </c>
      <c r="B556" s="79">
        <v>801</v>
      </c>
      <c r="C556" s="10" t="s">
        <v>628</v>
      </c>
      <c r="D556" s="2"/>
      <c r="E556" s="84" t="s">
        <v>629</v>
      </c>
      <c r="F556" s="28">
        <f>F557</f>
        <v>69.8</v>
      </c>
      <c r="G556" s="118">
        <f>G557</f>
        <v>69.75</v>
      </c>
      <c r="H556" s="124">
        <f t="shared" si="17"/>
        <v>99.92836676217766</v>
      </c>
    </row>
    <row r="557" spans="1:8" ht="13" hidden="1" x14ac:dyDescent="0.25">
      <c r="A557" s="62">
        <v>549</v>
      </c>
      <c r="B557" s="80">
        <v>801</v>
      </c>
      <c r="C557" s="12" t="s">
        <v>628</v>
      </c>
      <c r="D557" s="4" t="s">
        <v>85</v>
      </c>
      <c r="E557" s="83" t="s">
        <v>86</v>
      </c>
      <c r="F557" s="58">
        <v>69.8</v>
      </c>
      <c r="G557" s="119">
        <v>69.75</v>
      </c>
      <c r="H557" s="123">
        <f t="shared" si="17"/>
        <v>99.92836676217766</v>
      </c>
    </row>
    <row r="558" spans="1:8" ht="65" hidden="1" x14ac:dyDescent="0.3">
      <c r="A558" s="62">
        <v>550</v>
      </c>
      <c r="B558" s="79">
        <v>801</v>
      </c>
      <c r="C558" s="10" t="s">
        <v>626</v>
      </c>
      <c r="D558" s="2"/>
      <c r="E558" s="84" t="s">
        <v>627</v>
      </c>
      <c r="F558" s="58">
        <f>F559</f>
        <v>24.3</v>
      </c>
      <c r="G558" s="119">
        <f>G559</f>
        <v>24.3</v>
      </c>
      <c r="H558" s="124">
        <f t="shared" si="17"/>
        <v>100</v>
      </c>
    </row>
    <row r="559" spans="1:8" ht="13" hidden="1" x14ac:dyDescent="0.25">
      <c r="A559" s="62">
        <v>551</v>
      </c>
      <c r="B559" s="80">
        <v>801</v>
      </c>
      <c r="C559" s="12" t="s">
        <v>626</v>
      </c>
      <c r="D559" s="4" t="s">
        <v>90</v>
      </c>
      <c r="E559" s="83" t="s">
        <v>91</v>
      </c>
      <c r="F559" s="58">
        <v>24.3</v>
      </c>
      <c r="G559" s="119">
        <v>24.3</v>
      </c>
      <c r="H559" s="123">
        <f t="shared" si="17"/>
        <v>100</v>
      </c>
    </row>
    <row r="560" spans="1:8" ht="26" hidden="1" x14ac:dyDescent="0.3">
      <c r="A560" s="62">
        <v>552</v>
      </c>
      <c r="B560" s="79">
        <v>801</v>
      </c>
      <c r="C560" s="10" t="s">
        <v>685</v>
      </c>
      <c r="D560" s="4"/>
      <c r="E560" s="77" t="s">
        <v>686</v>
      </c>
      <c r="F560" s="28">
        <f>F561</f>
        <v>5555.6</v>
      </c>
      <c r="G560" s="118">
        <f>G561</f>
        <v>5555.6</v>
      </c>
      <c r="H560" s="124">
        <f t="shared" si="17"/>
        <v>100</v>
      </c>
    </row>
    <row r="561" spans="1:8" ht="13" hidden="1" x14ac:dyDescent="0.25">
      <c r="A561" s="62">
        <v>553</v>
      </c>
      <c r="B561" s="80">
        <v>801</v>
      </c>
      <c r="C561" s="12" t="s">
        <v>685</v>
      </c>
      <c r="D561" s="4" t="s">
        <v>90</v>
      </c>
      <c r="E561" s="83" t="s">
        <v>91</v>
      </c>
      <c r="F561" s="64">
        <v>5555.6</v>
      </c>
      <c r="G561" s="120">
        <v>5555.6</v>
      </c>
      <c r="H561" s="123">
        <f t="shared" si="17"/>
        <v>100</v>
      </c>
    </row>
    <row r="562" spans="1:8" ht="39" hidden="1" x14ac:dyDescent="0.3">
      <c r="A562" s="62">
        <v>554</v>
      </c>
      <c r="B562" s="79">
        <v>801</v>
      </c>
      <c r="C562" s="2" t="s">
        <v>201</v>
      </c>
      <c r="D562" s="4"/>
      <c r="E562" s="77" t="s">
        <v>594</v>
      </c>
      <c r="F562" s="28">
        <f t="shared" ref="F562:G564" si="18">F563</f>
        <v>544.70000000000005</v>
      </c>
      <c r="G562" s="118">
        <f t="shared" si="18"/>
        <v>541.00467000000003</v>
      </c>
      <c r="H562" s="124">
        <f t="shared" si="17"/>
        <v>99.321584358362401</v>
      </c>
    </row>
    <row r="563" spans="1:8" s="20" customFormat="1" ht="26" hidden="1" x14ac:dyDescent="0.3">
      <c r="A563" s="62">
        <v>555</v>
      </c>
      <c r="B563" s="50">
        <v>801</v>
      </c>
      <c r="C563" s="30" t="s">
        <v>244</v>
      </c>
      <c r="D563" s="2"/>
      <c r="E563" s="77" t="s">
        <v>243</v>
      </c>
      <c r="F563" s="28">
        <f t="shared" si="18"/>
        <v>544.70000000000005</v>
      </c>
      <c r="G563" s="118">
        <f t="shared" si="18"/>
        <v>541.00467000000003</v>
      </c>
      <c r="H563" s="124">
        <f t="shared" si="17"/>
        <v>99.321584358362401</v>
      </c>
    </row>
    <row r="564" spans="1:8" ht="26" hidden="1" x14ac:dyDescent="0.3">
      <c r="A564" s="62">
        <v>556</v>
      </c>
      <c r="B564" s="79">
        <v>801</v>
      </c>
      <c r="C564" s="10" t="s">
        <v>619</v>
      </c>
      <c r="D564" s="4"/>
      <c r="E564" s="77" t="s">
        <v>618</v>
      </c>
      <c r="F564" s="28">
        <f t="shared" si="18"/>
        <v>544.70000000000005</v>
      </c>
      <c r="G564" s="118">
        <f t="shared" si="18"/>
        <v>541.00467000000003</v>
      </c>
      <c r="H564" s="124">
        <f t="shared" si="17"/>
        <v>99.321584358362401</v>
      </c>
    </row>
    <row r="565" spans="1:8" s="20" customFormat="1" ht="13" hidden="1" x14ac:dyDescent="0.25">
      <c r="A565" s="62">
        <v>557</v>
      </c>
      <c r="B565" s="80">
        <v>801</v>
      </c>
      <c r="C565" s="12" t="s">
        <v>619</v>
      </c>
      <c r="D565" s="4" t="s">
        <v>85</v>
      </c>
      <c r="E565" s="83" t="s">
        <v>86</v>
      </c>
      <c r="F565" s="58">
        <f>965.4-420.7</f>
        <v>544.70000000000005</v>
      </c>
      <c r="G565" s="119">
        <v>541.00467000000003</v>
      </c>
      <c r="H565" s="123">
        <f t="shared" si="17"/>
        <v>99.321584358362401</v>
      </c>
    </row>
    <row r="566" spans="1:8" s="20" customFormat="1" ht="13" hidden="1" x14ac:dyDescent="0.3">
      <c r="A566" s="62">
        <v>558</v>
      </c>
      <c r="B566" s="79">
        <v>801</v>
      </c>
      <c r="C566" s="87" t="s">
        <v>189</v>
      </c>
      <c r="D566" s="87"/>
      <c r="E566" s="93" t="s">
        <v>156</v>
      </c>
      <c r="F566" s="28">
        <f>F567+F569+F571+F573+F577+F575</f>
        <v>3592.1000000000004</v>
      </c>
      <c r="G566" s="118">
        <f>G567+G569+G571+G573+G577+G575</f>
        <v>3592.1000000000004</v>
      </c>
      <c r="H566" s="124">
        <f t="shared" si="17"/>
        <v>100</v>
      </c>
    </row>
    <row r="567" spans="1:8" s="20" customFormat="1" ht="26" hidden="1" x14ac:dyDescent="0.3">
      <c r="A567" s="62">
        <v>559</v>
      </c>
      <c r="B567" s="79">
        <v>801</v>
      </c>
      <c r="C567" s="10" t="s">
        <v>713</v>
      </c>
      <c r="D567" s="4"/>
      <c r="E567" s="77" t="s">
        <v>712</v>
      </c>
      <c r="F567" s="28">
        <f>F568</f>
        <v>180.5</v>
      </c>
      <c r="G567" s="118">
        <f>G568</f>
        <v>180.5</v>
      </c>
      <c r="H567" s="124">
        <f t="shared" si="17"/>
        <v>100</v>
      </c>
    </row>
    <row r="568" spans="1:8" s="20" customFormat="1" ht="26" hidden="1" x14ac:dyDescent="0.25">
      <c r="A568" s="62">
        <v>560</v>
      </c>
      <c r="B568" s="80">
        <v>801</v>
      </c>
      <c r="C568" s="12" t="s">
        <v>713</v>
      </c>
      <c r="D568" s="4" t="s">
        <v>78</v>
      </c>
      <c r="E568" s="83" t="s">
        <v>77</v>
      </c>
      <c r="F568" s="58">
        <v>180.5</v>
      </c>
      <c r="G568" s="119">
        <v>180.5</v>
      </c>
      <c r="H568" s="123">
        <f t="shared" si="17"/>
        <v>100</v>
      </c>
    </row>
    <row r="569" spans="1:8" s="20" customFormat="1" ht="26" hidden="1" x14ac:dyDescent="0.3">
      <c r="A569" s="62">
        <v>561</v>
      </c>
      <c r="B569" s="79">
        <v>801</v>
      </c>
      <c r="C569" s="10" t="s">
        <v>715</v>
      </c>
      <c r="D569" s="4"/>
      <c r="E569" s="77" t="s">
        <v>714</v>
      </c>
      <c r="F569" s="28">
        <f>F570</f>
        <v>227.6</v>
      </c>
      <c r="G569" s="118">
        <f>G570</f>
        <v>227.6</v>
      </c>
      <c r="H569" s="124">
        <f t="shared" si="17"/>
        <v>100</v>
      </c>
    </row>
    <row r="570" spans="1:8" s="20" customFormat="1" ht="13" hidden="1" x14ac:dyDescent="0.25">
      <c r="A570" s="62">
        <v>562</v>
      </c>
      <c r="B570" s="80">
        <v>801</v>
      </c>
      <c r="C570" s="12" t="s">
        <v>715</v>
      </c>
      <c r="D570" s="4" t="s">
        <v>85</v>
      </c>
      <c r="E570" s="83" t="s">
        <v>86</v>
      </c>
      <c r="F570" s="58">
        <v>227.6</v>
      </c>
      <c r="G570" s="119">
        <v>227.6</v>
      </c>
      <c r="H570" s="123">
        <f t="shared" si="17"/>
        <v>100</v>
      </c>
    </row>
    <row r="571" spans="1:8" s="20" customFormat="1" ht="26" hidden="1" x14ac:dyDescent="0.3">
      <c r="A571" s="62">
        <v>563</v>
      </c>
      <c r="B571" s="79">
        <v>801</v>
      </c>
      <c r="C571" s="10" t="s">
        <v>717</v>
      </c>
      <c r="D571" s="4"/>
      <c r="E571" s="77" t="s">
        <v>716</v>
      </c>
      <c r="F571" s="28">
        <f>F572</f>
        <v>491.3</v>
      </c>
      <c r="G571" s="118">
        <f>G572</f>
        <v>491.3</v>
      </c>
      <c r="H571" s="124">
        <f t="shared" si="17"/>
        <v>100</v>
      </c>
    </row>
    <row r="572" spans="1:8" s="20" customFormat="1" ht="13" hidden="1" x14ac:dyDescent="0.25">
      <c r="A572" s="62">
        <v>564</v>
      </c>
      <c r="B572" s="80">
        <v>801</v>
      </c>
      <c r="C572" s="12" t="s">
        <v>717</v>
      </c>
      <c r="D572" s="4" t="s">
        <v>85</v>
      </c>
      <c r="E572" s="83" t="s">
        <v>86</v>
      </c>
      <c r="F572" s="58">
        <v>491.3</v>
      </c>
      <c r="G572" s="119">
        <v>491.3</v>
      </c>
      <c r="H572" s="123">
        <f t="shared" si="17"/>
        <v>100</v>
      </c>
    </row>
    <row r="573" spans="1:8" s="20" customFormat="1" ht="26" hidden="1" x14ac:dyDescent="0.3">
      <c r="A573" s="62">
        <v>565</v>
      </c>
      <c r="B573" s="79">
        <v>801</v>
      </c>
      <c r="C573" s="10" t="s">
        <v>719</v>
      </c>
      <c r="D573" s="4"/>
      <c r="E573" s="77" t="s">
        <v>718</v>
      </c>
      <c r="F573" s="28">
        <f>F574</f>
        <v>417.3</v>
      </c>
      <c r="G573" s="118">
        <f>G574</f>
        <v>417.3</v>
      </c>
      <c r="H573" s="124">
        <f t="shared" si="17"/>
        <v>100</v>
      </c>
    </row>
    <row r="574" spans="1:8" s="20" customFormat="1" ht="13" hidden="1" x14ac:dyDescent="0.25">
      <c r="A574" s="62">
        <v>566</v>
      </c>
      <c r="B574" s="80">
        <v>801</v>
      </c>
      <c r="C574" s="12" t="s">
        <v>719</v>
      </c>
      <c r="D574" s="4" t="s">
        <v>85</v>
      </c>
      <c r="E574" s="83" t="s">
        <v>86</v>
      </c>
      <c r="F574" s="58">
        <v>417.3</v>
      </c>
      <c r="G574" s="119">
        <v>417.3</v>
      </c>
      <c r="H574" s="123">
        <f t="shared" si="17"/>
        <v>100</v>
      </c>
    </row>
    <row r="575" spans="1:8" s="20" customFormat="1" ht="26" hidden="1" x14ac:dyDescent="0.3">
      <c r="A575" s="62">
        <v>567</v>
      </c>
      <c r="B575" s="79">
        <v>801</v>
      </c>
      <c r="C575" s="10" t="s">
        <v>732</v>
      </c>
      <c r="D575" s="2"/>
      <c r="E575" s="84" t="s">
        <v>737</v>
      </c>
      <c r="F575" s="28">
        <f>F576</f>
        <v>1137</v>
      </c>
      <c r="G575" s="118">
        <f>G576</f>
        <v>1137</v>
      </c>
      <c r="H575" s="124">
        <f t="shared" si="17"/>
        <v>100</v>
      </c>
    </row>
    <row r="576" spans="1:8" s="20" customFormat="1" ht="13" hidden="1" x14ac:dyDescent="0.25">
      <c r="A576" s="62">
        <v>568</v>
      </c>
      <c r="B576" s="80">
        <v>801</v>
      </c>
      <c r="C576" s="12" t="s">
        <v>732</v>
      </c>
      <c r="D576" s="4" t="s">
        <v>85</v>
      </c>
      <c r="E576" s="83" t="s">
        <v>86</v>
      </c>
      <c r="F576" s="64">
        <v>1137</v>
      </c>
      <c r="G576" s="120">
        <v>1137</v>
      </c>
      <c r="H576" s="123">
        <f t="shared" si="17"/>
        <v>100</v>
      </c>
    </row>
    <row r="577" spans="1:8" s="20" customFormat="1" ht="39" hidden="1" x14ac:dyDescent="0.3">
      <c r="A577" s="62">
        <v>569</v>
      </c>
      <c r="B577" s="79">
        <v>801</v>
      </c>
      <c r="C577" s="10" t="s">
        <v>721</v>
      </c>
      <c r="D577" s="4"/>
      <c r="E577" s="77" t="s">
        <v>720</v>
      </c>
      <c r="F577" s="28">
        <f>F578</f>
        <v>1138.4000000000001</v>
      </c>
      <c r="G577" s="118">
        <f>G578</f>
        <v>1138.4000000000001</v>
      </c>
      <c r="H577" s="124">
        <f t="shared" si="17"/>
        <v>100</v>
      </c>
    </row>
    <row r="578" spans="1:8" s="20" customFormat="1" ht="13" hidden="1" x14ac:dyDescent="0.25">
      <c r="A578" s="62">
        <v>570</v>
      </c>
      <c r="B578" s="80">
        <v>801</v>
      </c>
      <c r="C578" s="12" t="s">
        <v>721</v>
      </c>
      <c r="D578" s="4" t="s">
        <v>85</v>
      </c>
      <c r="E578" s="83" t="s">
        <v>86</v>
      </c>
      <c r="F578" s="58">
        <v>1138.4000000000001</v>
      </c>
      <c r="G578" s="119">
        <v>1138.4000000000001</v>
      </c>
      <c r="H578" s="123">
        <f t="shared" si="17"/>
        <v>100</v>
      </c>
    </row>
    <row r="579" spans="1:8" ht="13" x14ac:dyDescent="0.25">
      <c r="A579" s="62">
        <v>37</v>
      </c>
      <c r="B579" s="126" t="s">
        <v>87</v>
      </c>
      <c r="C579" s="63" t="s">
        <v>88</v>
      </c>
      <c r="D579" s="63" t="s">
        <v>88</v>
      </c>
      <c r="E579" s="127" t="s">
        <v>89</v>
      </c>
      <c r="F579" s="58">
        <v>33863.199999999997</v>
      </c>
      <c r="G579" s="119">
        <v>33282.758779999996</v>
      </c>
      <c r="H579" s="111">
        <f t="shared" si="17"/>
        <v>98.285923303172765</v>
      </c>
    </row>
    <row r="580" spans="1:8" ht="26" hidden="1" x14ac:dyDescent="0.3">
      <c r="A580" s="62">
        <v>572</v>
      </c>
      <c r="B580" s="81" t="s">
        <v>87</v>
      </c>
      <c r="C580" s="2" t="s">
        <v>209</v>
      </c>
      <c r="D580" s="63"/>
      <c r="E580" s="84" t="s">
        <v>596</v>
      </c>
      <c r="F580" s="28">
        <f>F581</f>
        <v>27770.1</v>
      </c>
      <c r="G580" s="118">
        <f>G581</f>
        <v>27728.30776</v>
      </c>
      <c r="H580" s="124">
        <f t="shared" si="17"/>
        <v>99.849506339552249</v>
      </c>
    </row>
    <row r="581" spans="1:8" ht="39" hidden="1" x14ac:dyDescent="0.3">
      <c r="A581" s="62">
        <v>573</v>
      </c>
      <c r="B581" s="50">
        <v>804</v>
      </c>
      <c r="C581" s="2" t="s">
        <v>214</v>
      </c>
      <c r="D581" s="2"/>
      <c r="E581" s="84" t="s">
        <v>630</v>
      </c>
      <c r="F581" s="28">
        <f>F582</f>
        <v>27770.1</v>
      </c>
      <c r="G581" s="118">
        <f>G582</f>
        <v>27728.30776</v>
      </c>
      <c r="H581" s="124">
        <f t="shared" si="17"/>
        <v>99.849506339552249</v>
      </c>
    </row>
    <row r="582" spans="1:8" ht="26" hidden="1" x14ac:dyDescent="0.3">
      <c r="A582" s="62">
        <v>574</v>
      </c>
      <c r="B582" s="50">
        <v>804</v>
      </c>
      <c r="C582" s="2" t="s">
        <v>649</v>
      </c>
      <c r="D582" s="2"/>
      <c r="E582" s="77" t="s">
        <v>155</v>
      </c>
      <c r="F582" s="28">
        <f>F583+F584</f>
        <v>27770.1</v>
      </c>
      <c r="G582" s="118">
        <f>G583+G584</f>
        <v>27728.30776</v>
      </c>
      <c r="H582" s="124">
        <f t="shared" si="17"/>
        <v>99.849506339552249</v>
      </c>
    </row>
    <row r="583" spans="1:8" ht="13" hidden="1" x14ac:dyDescent="0.25">
      <c r="A583" s="62">
        <v>575</v>
      </c>
      <c r="B583" s="51">
        <v>804</v>
      </c>
      <c r="C583" s="4" t="s">
        <v>649</v>
      </c>
      <c r="D583" s="4" t="s">
        <v>44</v>
      </c>
      <c r="E583" s="83" t="s">
        <v>45</v>
      </c>
      <c r="F583" s="58">
        <f>26600.5-13320+13320+87.3</f>
        <v>26687.8</v>
      </c>
      <c r="G583" s="119">
        <v>26687.552899999999</v>
      </c>
      <c r="H583" s="123">
        <f t="shared" si="17"/>
        <v>99.999074108768809</v>
      </c>
    </row>
    <row r="584" spans="1:8" ht="26" hidden="1" x14ac:dyDescent="0.25">
      <c r="A584" s="62">
        <v>576</v>
      </c>
      <c r="B584" s="51">
        <v>804</v>
      </c>
      <c r="C584" s="4" t="s">
        <v>649</v>
      </c>
      <c r="D584" s="4" t="s">
        <v>78</v>
      </c>
      <c r="E584" s="83" t="s">
        <v>77</v>
      </c>
      <c r="F584" s="58">
        <f>1169.6-87.3</f>
        <v>1082.3</v>
      </c>
      <c r="G584" s="119">
        <v>1040.75486</v>
      </c>
      <c r="H584" s="123">
        <f t="shared" si="17"/>
        <v>96.161402568603904</v>
      </c>
    </row>
    <row r="585" spans="1:8" ht="13" hidden="1" x14ac:dyDescent="0.3">
      <c r="A585" s="62">
        <v>577</v>
      </c>
      <c r="B585" s="79">
        <v>804</v>
      </c>
      <c r="C585" s="87" t="s">
        <v>189</v>
      </c>
      <c r="D585" s="87"/>
      <c r="E585" s="93" t="s">
        <v>156</v>
      </c>
      <c r="F585" s="28">
        <f>F586</f>
        <v>80.599999999999994</v>
      </c>
      <c r="G585" s="118">
        <f>G586</f>
        <v>80.599999999999994</v>
      </c>
      <c r="H585" s="124">
        <f t="shared" si="17"/>
        <v>100</v>
      </c>
    </row>
    <row r="586" spans="1:8" ht="52" hidden="1" x14ac:dyDescent="0.3">
      <c r="A586" s="62">
        <v>578</v>
      </c>
      <c r="B586" s="50">
        <v>804</v>
      </c>
      <c r="C586" s="56" t="s">
        <v>729</v>
      </c>
      <c r="D586" s="2"/>
      <c r="E586" s="84" t="s">
        <v>734</v>
      </c>
      <c r="F586" s="28">
        <f>F587</f>
        <v>80.599999999999994</v>
      </c>
      <c r="G586" s="118">
        <f>G587</f>
        <v>80.599999999999994</v>
      </c>
      <c r="H586" s="124">
        <f t="shared" ref="H586:H649" si="19">G586/F586*100</f>
        <v>100</v>
      </c>
    </row>
    <row r="587" spans="1:8" ht="14.5" hidden="1" customHeight="1" x14ac:dyDescent="0.25">
      <c r="A587" s="62">
        <v>579</v>
      </c>
      <c r="B587" s="51">
        <v>804</v>
      </c>
      <c r="C587" s="57" t="s">
        <v>729</v>
      </c>
      <c r="D587" s="4" t="s">
        <v>44</v>
      </c>
      <c r="E587" s="83" t="s">
        <v>45</v>
      </c>
      <c r="F587" s="64">
        <v>80.599999999999994</v>
      </c>
      <c r="G587" s="120">
        <v>80.599999999999994</v>
      </c>
      <c r="H587" s="123">
        <f t="shared" si="19"/>
        <v>100</v>
      </c>
    </row>
    <row r="588" spans="1:8" s="21" customFormat="1" ht="15" x14ac:dyDescent="0.3">
      <c r="A588" s="62">
        <v>38</v>
      </c>
      <c r="B588" s="50">
        <v>1000</v>
      </c>
      <c r="C588" s="2"/>
      <c r="D588" s="2"/>
      <c r="E588" s="82" t="s">
        <v>24</v>
      </c>
      <c r="F588" s="28">
        <f>F589+F594+F639+F623</f>
        <v>163735.5</v>
      </c>
      <c r="G588" s="118">
        <f>G589+G594+G639+G623</f>
        <v>160848.40075999999</v>
      </c>
      <c r="H588" s="124">
        <f t="shared" si="19"/>
        <v>98.236729823404204</v>
      </c>
    </row>
    <row r="589" spans="1:8" s="20" customFormat="1" ht="13" x14ac:dyDescent="0.25">
      <c r="A589" s="62">
        <v>39</v>
      </c>
      <c r="B589" s="51">
        <v>1001</v>
      </c>
      <c r="C589" s="2"/>
      <c r="D589" s="2"/>
      <c r="E589" s="83" t="s">
        <v>29</v>
      </c>
      <c r="F589" s="58">
        <v>20578.599999999999</v>
      </c>
      <c r="G589" s="119">
        <v>20578.49265</v>
      </c>
      <c r="H589" s="111">
        <f t="shared" si="19"/>
        <v>99.999478341578154</v>
      </c>
    </row>
    <row r="590" spans="1:8" s="21" customFormat="1" ht="26" hidden="1" x14ac:dyDescent="0.3">
      <c r="A590" s="62">
        <v>582</v>
      </c>
      <c r="B590" s="50">
        <v>1001</v>
      </c>
      <c r="C590" s="2" t="s">
        <v>195</v>
      </c>
      <c r="D590" s="2"/>
      <c r="E590" s="84" t="s">
        <v>743</v>
      </c>
      <c r="F590" s="28">
        <f t="shared" ref="F590:G592" si="20">F591</f>
        <v>16000</v>
      </c>
      <c r="G590" s="118">
        <f t="shared" si="20"/>
        <v>15999.89747</v>
      </c>
      <c r="H590" s="124">
        <f t="shared" si="19"/>
        <v>99.999359187500005</v>
      </c>
    </row>
    <row r="591" spans="1:8" s="21" customFormat="1" ht="26" hidden="1" x14ac:dyDescent="0.3">
      <c r="A591" s="62">
        <v>583</v>
      </c>
      <c r="B591" s="50">
        <v>1001</v>
      </c>
      <c r="C591" s="2" t="s">
        <v>303</v>
      </c>
      <c r="D591" s="2"/>
      <c r="E591" s="84" t="s">
        <v>157</v>
      </c>
      <c r="F591" s="28">
        <f t="shared" si="20"/>
        <v>16000</v>
      </c>
      <c r="G591" s="118">
        <f t="shared" si="20"/>
        <v>15999.89747</v>
      </c>
      <c r="H591" s="124">
        <f t="shared" si="19"/>
        <v>99.999359187500005</v>
      </c>
    </row>
    <row r="592" spans="1:8" s="21" customFormat="1" ht="52" hidden="1" x14ac:dyDescent="0.3">
      <c r="A592" s="62">
        <v>584</v>
      </c>
      <c r="B592" s="50">
        <v>1001</v>
      </c>
      <c r="C592" s="2" t="s">
        <v>304</v>
      </c>
      <c r="D592" s="2"/>
      <c r="E592" s="77" t="s">
        <v>158</v>
      </c>
      <c r="F592" s="28">
        <f t="shared" si="20"/>
        <v>16000</v>
      </c>
      <c r="G592" s="118">
        <f t="shared" si="20"/>
        <v>15999.89747</v>
      </c>
      <c r="H592" s="124">
        <f t="shared" si="19"/>
        <v>99.999359187500005</v>
      </c>
    </row>
    <row r="593" spans="1:8" s="21" customFormat="1" ht="26" hidden="1" x14ac:dyDescent="0.3">
      <c r="A593" s="62">
        <v>585</v>
      </c>
      <c r="B593" s="51">
        <v>1001</v>
      </c>
      <c r="C593" s="4" t="s">
        <v>304</v>
      </c>
      <c r="D593" s="12" t="s">
        <v>48</v>
      </c>
      <c r="E593" s="83" t="s">
        <v>49</v>
      </c>
      <c r="F593" s="58">
        <v>16000</v>
      </c>
      <c r="G593" s="119">
        <v>15999.89747</v>
      </c>
      <c r="H593" s="123">
        <f t="shared" si="19"/>
        <v>99.999359187500005</v>
      </c>
    </row>
    <row r="594" spans="1:8" ht="13" x14ac:dyDescent="0.25">
      <c r="A594" s="62">
        <v>40</v>
      </c>
      <c r="B594" s="51">
        <v>1003</v>
      </c>
      <c r="C594" s="2"/>
      <c r="D594" s="2"/>
      <c r="E594" s="83" t="s">
        <v>26</v>
      </c>
      <c r="F594" s="58">
        <v>130690.8</v>
      </c>
      <c r="G594" s="119">
        <v>129377.97461</v>
      </c>
      <c r="H594" s="111">
        <f t="shared" si="19"/>
        <v>98.995472221457064</v>
      </c>
    </row>
    <row r="595" spans="1:8" s="21" customFormat="1" ht="26" hidden="1" x14ac:dyDescent="0.3">
      <c r="A595" s="62">
        <v>587</v>
      </c>
      <c r="B595" s="50">
        <v>1003</v>
      </c>
      <c r="C595" s="2" t="s">
        <v>195</v>
      </c>
      <c r="D595" s="2"/>
      <c r="E595" s="84" t="s">
        <v>743</v>
      </c>
      <c r="F595" s="28">
        <f>F596</f>
        <v>125293.79999999999</v>
      </c>
      <c r="G595" s="118">
        <f>G596</f>
        <v>121500.99050999999</v>
      </c>
      <c r="H595" s="124">
        <f t="shared" si="19"/>
        <v>96.972867380508859</v>
      </c>
    </row>
    <row r="596" spans="1:8" ht="39" hidden="1" x14ac:dyDescent="0.3">
      <c r="A596" s="62">
        <v>588</v>
      </c>
      <c r="B596" s="50">
        <v>1003</v>
      </c>
      <c r="C596" s="2" t="s">
        <v>194</v>
      </c>
      <c r="D596" s="2"/>
      <c r="E596" s="84" t="s">
        <v>166</v>
      </c>
      <c r="F596" s="28">
        <f>F597+F600+F603+F606+F608+F610</f>
        <v>125293.79999999999</v>
      </c>
      <c r="G596" s="118">
        <f>G597+G600+G603+G606+G608+G610</f>
        <v>121500.99050999999</v>
      </c>
      <c r="H596" s="124">
        <f t="shared" si="19"/>
        <v>96.972867380508859</v>
      </c>
    </row>
    <row r="597" spans="1:8" ht="38.15" hidden="1" customHeight="1" x14ac:dyDescent="0.3">
      <c r="A597" s="62">
        <v>589</v>
      </c>
      <c r="B597" s="50">
        <v>1003</v>
      </c>
      <c r="C597" s="10" t="s">
        <v>193</v>
      </c>
      <c r="D597" s="2"/>
      <c r="E597" s="77" t="s">
        <v>541</v>
      </c>
      <c r="F597" s="28">
        <f>F599+F598</f>
        <v>13473.7</v>
      </c>
      <c r="G597" s="118">
        <f>G599+G598</f>
        <v>12568.55466</v>
      </c>
      <c r="H597" s="124">
        <f t="shared" si="19"/>
        <v>93.2821323021887</v>
      </c>
    </row>
    <row r="598" spans="1:8" ht="26" hidden="1" x14ac:dyDescent="0.25">
      <c r="A598" s="62">
        <v>590</v>
      </c>
      <c r="B598" s="51">
        <v>1003</v>
      </c>
      <c r="C598" s="4" t="s">
        <v>193</v>
      </c>
      <c r="D598" s="4" t="s">
        <v>78</v>
      </c>
      <c r="E598" s="83" t="s">
        <v>77</v>
      </c>
      <c r="F598" s="64">
        <v>205</v>
      </c>
      <c r="G598" s="120">
        <v>149.63082</v>
      </c>
      <c r="H598" s="123">
        <f t="shared" si="19"/>
        <v>72.990643902439018</v>
      </c>
    </row>
    <row r="599" spans="1:8" ht="26" hidden="1" x14ac:dyDescent="0.25">
      <c r="A599" s="62">
        <v>591</v>
      </c>
      <c r="B599" s="51">
        <v>1003</v>
      </c>
      <c r="C599" s="4" t="s">
        <v>193</v>
      </c>
      <c r="D599" s="4" t="s">
        <v>48</v>
      </c>
      <c r="E599" s="83" t="s">
        <v>49</v>
      </c>
      <c r="F599" s="64">
        <v>13268.7</v>
      </c>
      <c r="G599" s="120">
        <v>12418.923839999999</v>
      </c>
      <c r="H599" s="123">
        <f t="shared" si="19"/>
        <v>93.595633634041008</v>
      </c>
    </row>
    <row r="600" spans="1:8" ht="43.5" hidden="1" customHeight="1" x14ac:dyDescent="0.3">
      <c r="A600" s="62">
        <v>592</v>
      </c>
      <c r="B600" s="50">
        <v>1003</v>
      </c>
      <c r="C600" s="2" t="s">
        <v>196</v>
      </c>
      <c r="D600" s="2"/>
      <c r="E600" s="77" t="s">
        <v>542</v>
      </c>
      <c r="F600" s="28">
        <f>F602+F601</f>
        <v>99620</v>
      </c>
      <c r="G600" s="118">
        <f>G602+G601</f>
        <v>97145.416330000007</v>
      </c>
      <c r="H600" s="124">
        <f t="shared" si="19"/>
        <v>97.515977042762501</v>
      </c>
    </row>
    <row r="601" spans="1:8" ht="26" hidden="1" x14ac:dyDescent="0.25">
      <c r="A601" s="62">
        <v>593</v>
      </c>
      <c r="B601" s="51">
        <v>1003</v>
      </c>
      <c r="C601" s="4" t="s">
        <v>196</v>
      </c>
      <c r="D601" s="4" t="s">
        <v>78</v>
      </c>
      <c r="E601" s="83" t="s">
        <v>77</v>
      </c>
      <c r="F601" s="64">
        <v>1450</v>
      </c>
      <c r="G601" s="120">
        <v>1125.2155</v>
      </c>
      <c r="H601" s="123">
        <f t="shared" si="19"/>
        <v>77.601068965517243</v>
      </c>
    </row>
    <row r="602" spans="1:8" s="21" customFormat="1" ht="26" hidden="1" x14ac:dyDescent="0.3">
      <c r="A602" s="62">
        <v>594</v>
      </c>
      <c r="B602" s="51">
        <v>1003</v>
      </c>
      <c r="C602" s="4" t="s">
        <v>196</v>
      </c>
      <c r="D602" s="4" t="s">
        <v>48</v>
      </c>
      <c r="E602" s="83" t="s">
        <v>49</v>
      </c>
      <c r="F602" s="64">
        <v>98170</v>
      </c>
      <c r="G602" s="120">
        <v>96020.200830000002</v>
      </c>
      <c r="H602" s="123">
        <f t="shared" si="19"/>
        <v>97.810126138331469</v>
      </c>
    </row>
    <row r="603" spans="1:8" ht="39" hidden="1" x14ac:dyDescent="0.3">
      <c r="A603" s="62">
        <v>595</v>
      </c>
      <c r="B603" s="50">
        <v>1003</v>
      </c>
      <c r="C603" s="10" t="s">
        <v>197</v>
      </c>
      <c r="D603" s="2"/>
      <c r="E603" s="77" t="s">
        <v>534</v>
      </c>
      <c r="F603" s="28">
        <f>F605+F604</f>
        <v>12070</v>
      </c>
      <c r="G603" s="118">
        <f>G605+G604</f>
        <v>11657.482019999999</v>
      </c>
      <c r="H603" s="124">
        <f t="shared" si="19"/>
        <v>96.582286826843415</v>
      </c>
    </row>
    <row r="604" spans="1:8" ht="26" hidden="1" x14ac:dyDescent="0.25">
      <c r="A604" s="62">
        <v>596</v>
      </c>
      <c r="B604" s="51">
        <v>1003</v>
      </c>
      <c r="C604" s="4" t="s">
        <v>197</v>
      </c>
      <c r="D604" s="4" t="s">
        <v>78</v>
      </c>
      <c r="E604" s="83" t="s">
        <v>77</v>
      </c>
      <c r="F604" s="64">
        <v>160.5</v>
      </c>
      <c r="G604" s="120">
        <v>150.95268999999999</v>
      </c>
      <c r="H604" s="123">
        <f t="shared" si="19"/>
        <v>94.05152024922117</v>
      </c>
    </row>
    <row r="605" spans="1:8" s="21" customFormat="1" ht="26" hidden="1" x14ac:dyDescent="0.3">
      <c r="A605" s="62">
        <v>597</v>
      </c>
      <c r="B605" s="51">
        <v>1003</v>
      </c>
      <c r="C605" s="4" t="s">
        <v>197</v>
      </c>
      <c r="D605" s="4" t="s">
        <v>48</v>
      </c>
      <c r="E605" s="83" t="s">
        <v>49</v>
      </c>
      <c r="F605" s="64">
        <v>11909.5</v>
      </c>
      <c r="G605" s="120">
        <v>11506.529329999999</v>
      </c>
      <c r="H605" s="123">
        <f t="shared" si="19"/>
        <v>96.616393047567058</v>
      </c>
    </row>
    <row r="606" spans="1:8" s="21" customFormat="1" ht="39" hidden="1" x14ac:dyDescent="0.3">
      <c r="A606" s="62">
        <v>598</v>
      </c>
      <c r="B606" s="50">
        <v>1003</v>
      </c>
      <c r="C606" s="30" t="s">
        <v>305</v>
      </c>
      <c r="D606" s="2"/>
      <c r="E606" s="77" t="s">
        <v>179</v>
      </c>
      <c r="F606" s="28">
        <f>F607</f>
        <v>94</v>
      </c>
      <c r="G606" s="118">
        <f>G607</f>
        <v>94</v>
      </c>
      <c r="H606" s="124">
        <f t="shared" si="19"/>
        <v>100</v>
      </c>
    </row>
    <row r="607" spans="1:8" s="21" customFormat="1" ht="26" hidden="1" x14ac:dyDescent="0.3">
      <c r="A607" s="62">
        <v>599</v>
      </c>
      <c r="B607" s="51">
        <v>1003</v>
      </c>
      <c r="C607" s="48" t="s">
        <v>305</v>
      </c>
      <c r="D607" s="4" t="s">
        <v>48</v>
      </c>
      <c r="E607" s="83" t="s">
        <v>49</v>
      </c>
      <c r="F607" s="58">
        <v>94</v>
      </c>
      <c r="G607" s="119">
        <v>94</v>
      </c>
      <c r="H607" s="123">
        <f t="shared" si="19"/>
        <v>100</v>
      </c>
    </row>
    <row r="608" spans="1:8" s="21" customFormat="1" ht="39" hidden="1" x14ac:dyDescent="0.3">
      <c r="A608" s="62">
        <v>600</v>
      </c>
      <c r="B608" s="50">
        <v>1003</v>
      </c>
      <c r="C608" s="2" t="s">
        <v>306</v>
      </c>
      <c r="D608" s="2"/>
      <c r="E608" s="77" t="s">
        <v>76</v>
      </c>
      <c r="F608" s="28">
        <f>F609</f>
        <v>3.9</v>
      </c>
      <c r="G608" s="118">
        <f>G609</f>
        <v>3.3374999999999999</v>
      </c>
      <c r="H608" s="124">
        <f t="shared" si="19"/>
        <v>85.576923076923066</v>
      </c>
    </row>
    <row r="609" spans="1:8" ht="39" hidden="1" x14ac:dyDescent="0.25">
      <c r="A609" s="62">
        <v>601</v>
      </c>
      <c r="B609" s="51">
        <v>1003</v>
      </c>
      <c r="C609" s="4" t="s">
        <v>306</v>
      </c>
      <c r="D609" s="4" t="s">
        <v>56</v>
      </c>
      <c r="E609" s="83" t="s">
        <v>517</v>
      </c>
      <c r="F609" s="58">
        <v>3.9</v>
      </c>
      <c r="G609" s="119">
        <v>3.3374999999999999</v>
      </c>
      <c r="H609" s="123">
        <f t="shared" si="19"/>
        <v>85.576923076923066</v>
      </c>
    </row>
    <row r="610" spans="1:8" ht="68.150000000000006" hidden="1" customHeight="1" x14ac:dyDescent="0.3">
      <c r="A610" s="62">
        <v>602</v>
      </c>
      <c r="B610" s="1">
        <v>1003</v>
      </c>
      <c r="C610" s="2" t="s">
        <v>367</v>
      </c>
      <c r="D610" s="4"/>
      <c r="E610" s="5" t="s">
        <v>655</v>
      </c>
      <c r="F610" s="28">
        <f>F611</f>
        <v>32.200000000000003</v>
      </c>
      <c r="G610" s="118">
        <f>G611</f>
        <v>32.200000000000003</v>
      </c>
      <c r="H610" s="124">
        <f t="shared" si="19"/>
        <v>100</v>
      </c>
    </row>
    <row r="611" spans="1:8" ht="26.25" hidden="1" customHeight="1" x14ac:dyDescent="0.25">
      <c r="A611" s="62">
        <v>603</v>
      </c>
      <c r="B611" s="3">
        <v>1003</v>
      </c>
      <c r="C611" s="4" t="s">
        <v>367</v>
      </c>
      <c r="D611" s="4" t="s">
        <v>48</v>
      </c>
      <c r="E611" s="83" t="s">
        <v>49</v>
      </c>
      <c r="F611" s="64">
        <v>32.200000000000003</v>
      </c>
      <c r="G611" s="120">
        <v>32.200000000000003</v>
      </c>
      <c r="H611" s="123">
        <f t="shared" si="19"/>
        <v>100</v>
      </c>
    </row>
    <row r="612" spans="1:8" ht="40.5" hidden="1" customHeight="1" x14ac:dyDescent="0.3">
      <c r="A612" s="62">
        <v>604</v>
      </c>
      <c r="B612" s="50">
        <v>1003</v>
      </c>
      <c r="C612" s="2" t="s">
        <v>201</v>
      </c>
      <c r="D612" s="2"/>
      <c r="E612" s="77" t="s">
        <v>594</v>
      </c>
      <c r="F612" s="28">
        <f>F613</f>
        <v>2515.6</v>
      </c>
      <c r="G612" s="118">
        <f>G613</f>
        <v>2515.6</v>
      </c>
      <c r="H612" s="124">
        <f t="shared" si="19"/>
        <v>100</v>
      </c>
    </row>
    <row r="613" spans="1:8" ht="26" hidden="1" x14ac:dyDescent="0.3">
      <c r="A613" s="62">
        <v>605</v>
      </c>
      <c r="B613" s="50">
        <v>1003</v>
      </c>
      <c r="C613" s="2" t="s">
        <v>278</v>
      </c>
      <c r="D613" s="2"/>
      <c r="E613" s="77" t="s">
        <v>482</v>
      </c>
      <c r="F613" s="28">
        <f>F616+F614+F618</f>
        <v>2515.6</v>
      </c>
      <c r="G613" s="118">
        <f>G616+G614+G618</f>
        <v>2515.6</v>
      </c>
      <c r="H613" s="124">
        <f t="shared" si="19"/>
        <v>100</v>
      </c>
    </row>
    <row r="614" spans="1:8" ht="26" hidden="1" x14ac:dyDescent="0.3">
      <c r="A614" s="62">
        <v>606</v>
      </c>
      <c r="B614" s="50">
        <v>1003</v>
      </c>
      <c r="C614" s="2" t="s">
        <v>687</v>
      </c>
      <c r="D614" s="2"/>
      <c r="E614" s="77" t="s">
        <v>487</v>
      </c>
      <c r="F614" s="28">
        <f>F615</f>
        <v>1110.9000000000001</v>
      </c>
      <c r="G614" s="118">
        <f>G615</f>
        <v>1110.9000000000001</v>
      </c>
      <c r="H614" s="124">
        <f t="shared" si="19"/>
        <v>100</v>
      </c>
    </row>
    <row r="615" spans="1:8" ht="26" hidden="1" x14ac:dyDescent="0.25">
      <c r="A615" s="62">
        <v>607</v>
      </c>
      <c r="B615" s="51">
        <v>1003</v>
      </c>
      <c r="C615" s="4" t="s">
        <v>687</v>
      </c>
      <c r="D615" s="4" t="s">
        <v>48</v>
      </c>
      <c r="E615" s="83" t="s">
        <v>49</v>
      </c>
      <c r="F615" s="64">
        <v>1110.9000000000001</v>
      </c>
      <c r="G615" s="120">
        <v>1110.9000000000001</v>
      </c>
      <c r="H615" s="123">
        <f t="shared" si="19"/>
        <v>100</v>
      </c>
    </row>
    <row r="616" spans="1:8" ht="26" hidden="1" x14ac:dyDescent="0.3">
      <c r="A616" s="62">
        <v>608</v>
      </c>
      <c r="B616" s="50">
        <v>1003</v>
      </c>
      <c r="C616" s="2" t="s">
        <v>647</v>
      </c>
      <c r="D616" s="2"/>
      <c r="E616" s="77" t="s">
        <v>524</v>
      </c>
      <c r="F616" s="28">
        <f>F617</f>
        <v>1000</v>
      </c>
      <c r="G616" s="118">
        <f>G617</f>
        <v>1000</v>
      </c>
      <c r="H616" s="124">
        <f t="shared" si="19"/>
        <v>100</v>
      </c>
    </row>
    <row r="617" spans="1:8" ht="14.25" hidden="1" customHeight="1" x14ac:dyDescent="0.25">
      <c r="A617" s="62">
        <v>609</v>
      </c>
      <c r="B617" s="51">
        <v>1003</v>
      </c>
      <c r="C617" s="4" t="s">
        <v>647</v>
      </c>
      <c r="D617" s="4" t="s">
        <v>48</v>
      </c>
      <c r="E617" s="83" t="s">
        <v>49</v>
      </c>
      <c r="F617" s="58">
        <f>1181-181</f>
        <v>1000</v>
      </c>
      <c r="G617" s="119">
        <v>1000</v>
      </c>
      <c r="H617" s="123">
        <f t="shared" si="19"/>
        <v>100</v>
      </c>
    </row>
    <row r="618" spans="1:8" s="21" customFormat="1" ht="26.15" hidden="1" customHeight="1" x14ac:dyDescent="0.3">
      <c r="A618" s="62">
        <v>610</v>
      </c>
      <c r="B618" s="50">
        <v>1003</v>
      </c>
      <c r="C618" s="2" t="s">
        <v>692</v>
      </c>
      <c r="D618" s="2"/>
      <c r="E618" s="77" t="s">
        <v>512</v>
      </c>
      <c r="F618" s="28">
        <f>F619</f>
        <v>404.7</v>
      </c>
      <c r="G618" s="118">
        <f>G619</f>
        <v>404.7</v>
      </c>
      <c r="H618" s="124">
        <f t="shared" si="19"/>
        <v>100</v>
      </c>
    </row>
    <row r="619" spans="1:8" s="21" customFormat="1" ht="15" hidden="1" customHeight="1" x14ac:dyDescent="0.3">
      <c r="A619" s="62">
        <v>611</v>
      </c>
      <c r="B619" s="51">
        <v>1003</v>
      </c>
      <c r="C619" s="4" t="s">
        <v>692</v>
      </c>
      <c r="D619" s="4" t="s">
        <v>48</v>
      </c>
      <c r="E619" s="83" t="s">
        <v>49</v>
      </c>
      <c r="F619" s="64">
        <v>404.7</v>
      </c>
      <c r="G619" s="120">
        <v>404.7</v>
      </c>
      <c r="H619" s="123">
        <f t="shared" si="19"/>
        <v>100</v>
      </c>
    </row>
    <row r="620" spans="1:8" s="21" customFormat="1" ht="13" hidden="1" x14ac:dyDescent="0.3">
      <c r="A620" s="62">
        <v>612</v>
      </c>
      <c r="B620" s="50">
        <v>1003</v>
      </c>
      <c r="C620" s="2" t="s">
        <v>189</v>
      </c>
      <c r="D620" s="2"/>
      <c r="E620" s="77" t="s">
        <v>156</v>
      </c>
      <c r="F620" s="28">
        <f>F621</f>
        <v>219</v>
      </c>
      <c r="G620" s="118">
        <f>G621</f>
        <v>219</v>
      </c>
      <c r="H620" s="124">
        <f t="shared" si="19"/>
        <v>100</v>
      </c>
    </row>
    <row r="621" spans="1:8" s="21" customFormat="1" ht="39" hidden="1" x14ac:dyDescent="0.3">
      <c r="A621" s="62">
        <v>613</v>
      </c>
      <c r="B621" s="50">
        <v>1003</v>
      </c>
      <c r="C621" s="30" t="s">
        <v>308</v>
      </c>
      <c r="D621" s="2"/>
      <c r="E621" s="77" t="s">
        <v>437</v>
      </c>
      <c r="F621" s="28">
        <f>F622</f>
        <v>219</v>
      </c>
      <c r="G621" s="118">
        <f>G622</f>
        <v>219</v>
      </c>
      <c r="H621" s="124">
        <f t="shared" si="19"/>
        <v>100</v>
      </c>
    </row>
    <row r="622" spans="1:8" s="21" customFormat="1" ht="13" hidden="1" x14ac:dyDescent="0.3">
      <c r="A622" s="62">
        <v>614</v>
      </c>
      <c r="B622" s="51">
        <v>1003</v>
      </c>
      <c r="C622" s="48" t="s">
        <v>308</v>
      </c>
      <c r="D622" s="4" t="s">
        <v>46</v>
      </c>
      <c r="E622" s="83" t="s">
        <v>47</v>
      </c>
      <c r="F622" s="58">
        <v>219</v>
      </c>
      <c r="G622" s="119">
        <v>219</v>
      </c>
      <c r="H622" s="123">
        <f t="shared" si="19"/>
        <v>100</v>
      </c>
    </row>
    <row r="623" spans="1:8" s="21" customFormat="1" ht="13" x14ac:dyDescent="0.3">
      <c r="A623" s="62">
        <v>41</v>
      </c>
      <c r="B623" s="51">
        <v>1004</v>
      </c>
      <c r="C623" s="2"/>
      <c r="D623" s="2"/>
      <c r="E623" s="83" t="s">
        <v>538</v>
      </c>
      <c r="F623" s="58">
        <v>3224.1</v>
      </c>
      <c r="G623" s="119">
        <v>2265.6776300000001</v>
      </c>
      <c r="H623" s="111">
        <f t="shared" si="19"/>
        <v>70.27318104277164</v>
      </c>
    </row>
    <row r="624" spans="1:8" s="21" customFormat="1" ht="39" hidden="1" x14ac:dyDescent="0.3">
      <c r="A624" s="62">
        <v>616</v>
      </c>
      <c r="B624" s="50">
        <v>1004</v>
      </c>
      <c r="C624" s="2" t="s">
        <v>279</v>
      </c>
      <c r="D624" s="2"/>
      <c r="E624" s="84" t="s">
        <v>742</v>
      </c>
      <c r="F624" s="28">
        <f>F625</f>
        <v>416.9</v>
      </c>
      <c r="G624" s="118">
        <f>G625</f>
        <v>370.67349999999999</v>
      </c>
      <c r="H624" s="124">
        <f t="shared" si="19"/>
        <v>88.911849364355959</v>
      </c>
    </row>
    <row r="625" spans="1:8" s="21" customFormat="1" ht="26" hidden="1" x14ac:dyDescent="0.3">
      <c r="A625" s="62">
        <v>617</v>
      </c>
      <c r="B625" s="50">
        <v>1004</v>
      </c>
      <c r="C625" s="2" t="s">
        <v>285</v>
      </c>
      <c r="D625" s="2"/>
      <c r="E625" s="84" t="s">
        <v>122</v>
      </c>
      <c r="F625" s="28">
        <f>F628+F626</f>
        <v>416.9</v>
      </c>
      <c r="G625" s="118">
        <f>G628+G626</f>
        <v>370.67349999999999</v>
      </c>
      <c r="H625" s="124">
        <f t="shared" si="19"/>
        <v>88.911849364355959</v>
      </c>
    </row>
    <row r="626" spans="1:8" s="21" customFormat="1" ht="78" hidden="1" x14ac:dyDescent="0.3">
      <c r="A626" s="62">
        <v>618</v>
      </c>
      <c r="B626" s="50">
        <v>1004</v>
      </c>
      <c r="C626" s="2" t="s">
        <v>681</v>
      </c>
      <c r="D626" s="2"/>
      <c r="E626" s="84" t="s">
        <v>682</v>
      </c>
      <c r="F626" s="28">
        <f>F627</f>
        <v>69.900000000000006</v>
      </c>
      <c r="G626" s="118">
        <f>G627</f>
        <v>56.282899999999998</v>
      </c>
      <c r="H626" s="124">
        <f t="shared" si="19"/>
        <v>80.51917024320457</v>
      </c>
    </row>
    <row r="627" spans="1:8" s="21" customFormat="1" ht="26" hidden="1" x14ac:dyDescent="0.3">
      <c r="A627" s="62">
        <v>619</v>
      </c>
      <c r="B627" s="51">
        <v>1004</v>
      </c>
      <c r="C627" s="4" t="s">
        <v>681</v>
      </c>
      <c r="D627" s="4" t="s">
        <v>48</v>
      </c>
      <c r="E627" s="85" t="s">
        <v>49</v>
      </c>
      <c r="F627" s="58">
        <v>69.900000000000006</v>
      </c>
      <c r="G627" s="119">
        <v>56.282899999999998</v>
      </c>
      <c r="H627" s="123">
        <f t="shared" si="19"/>
        <v>80.51917024320457</v>
      </c>
    </row>
    <row r="628" spans="1:8" ht="32.25" hidden="1" customHeight="1" x14ac:dyDescent="0.3">
      <c r="A628" s="62">
        <v>620</v>
      </c>
      <c r="B628" s="50">
        <v>1004</v>
      </c>
      <c r="C628" s="2" t="s">
        <v>289</v>
      </c>
      <c r="D628" s="2"/>
      <c r="E628" s="102" t="s">
        <v>531</v>
      </c>
      <c r="F628" s="28">
        <f>F629</f>
        <v>347</v>
      </c>
      <c r="G628" s="118">
        <f>G629</f>
        <v>314.39060000000001</v>
      </c>
      <c r="H628" s="124">
        <f t="shared" si="19"/>
        <v>90.602478386167149</v>
      </c>
    </row>
    <row r="629" spans="1:8" ht="13" hidden="1" x14ac:dyDescent="0.25">
      <c r="A629" s="62">
        <v>621</v>
      </c>
      <c r="B629" s="51">
        <v>1004</v>
      </c>
      <c r="C629" s="4" t="s">
        <v>289</v>
      </c>
      <c r="D629" s="4" t="s">
        <v>90</v>
      </c>
      <c r="E629" s="83" t="s">
        <v>91</v>
      </c>
      <c r="F629" s="64">
        <v>347</v>
      </c>
      <c r="G629" s="120">
        <v>314.39060000000001</v>
      </c>
      <c r="H629" s="123">
        <f t="shared" si="19"/>
        <v>90.602478386167149</v>
      </c>
    </row>
    <row r="630" spans="1:8" ht="26" hidden="1" x14ac:dyDescent="0.3">
      <c r="A630" s="62">
        <v>622</v>
      </c>
      <c r="B630" s="50">
        <v>1004</v>
      </c>
      <c r="C630" s="2" t="s">
        <v>195</v>
      </c>
      <c r="D630" s="4"/>
      <c r="E630" s="84" t="s">
        <v>743</v>
      </c>
      <c r="F630" s="28">
        <f>F631+F634</f>
        <v>3167.9</v>
      </c>
      <c r="G630" s="118">
        <f>G631+G634</f>
        <v>3167.8991999999998</v>
      </c>
      <c r="H630" s="124">
        <f t="shared" si="19"/>
        <v>99.999974746677594</v>
      </c>
    </row>
    <row r="631" spans="1:8" ht="26" hidden="1" x14ac:dyDescent="0.3">
      <c r="A631" s="62">
        <v>623</v>
      </c>
      <c r="B631" s="1">
        <v>1004</v>
      </c>
      <c r="C631" s="2" t="s">
        <v>307</v>
      </c>
      <c r="D631" s="2"/>
      <c r="E631" s="84" t="s">
        <v>169</v>
      </c>
      <c r="F631" s="28">
        <f>F632</f>
        <v>2715.4</v>
      </c>
      <c r="G631" s="118">
        <f>G632</f>
        <v>2715.3791999999999</v>
      </c>
      <c r="H631" s="124">
        <f t="shared" si="19"/>
        <v>99.999233998674214</v>
      </c>
    </row>
    <row r="632" spans="1:8" ht="39" hidden="1" x14ac:dyDescent="0.3">
      <c r="A632" s="62">
        <v>624</v>
      </c>
      <c r="B632" s="1">
        <v>1004</v>
      </c>
      <c r="C632" s="2" t="s">
        <v>369</v>
      </c>
      <c r="D632" s="2"/>
      <c r="E632" s="77" t="s">
        <v>368</v>
      </c>
      <c r="F632" s="28">
        <f>F633</f>
        <v>2715.4</v>
      </c>
      <c r="G632" s="118">
        <f>G633</f>
        <v>2715.3791999999999</v>
      </c>
      <c r="H632" s="124">
        <f t="shared" si="19"/>
        <v>99.999233998674214</v>
      </c>
    </row>
    <row r="633" spans="1:8" ht="26" hidden="1" x14ac:dyDescent="0.25">
      <c r="A633" s="62">
        <v>625</v>
      </c>
      <c r="B633" s="3">
        <v>1004</v>
      </c>
      <c r="C633" s="4" t="s">
        <v>369</v>
      </c>
      <c r="D633" s="4" t="s">
        <v>48</v>
      </c>
      <c r="E633" s="83" t="s">
        <v>49</v>
      </c>
      <c r="F633" s="64">
        <f>775+1810.3+130.1</f>
        <v>2715.4</v>
      </c>
      <c r="G633" s="120">
        <v>2715.3791999999999</v>
      </c>
      <c r="H633" s="123">
        <f t="shared" si="19"/>
        <v>99.999233998674214</v>
      </c>
    </row>
    <row r="634" spans="1:8" ht="26" hidden="1" x14ac:dyDescent="0.3">
      <c r="A634" s="62">
        <v>626</v>
      </c>
      <c r="B634" s="1">
        <v>1004</v>
      </c>
      <c r="C634" s="2" t="s">
        <v>427</v>
      </c>
      <c r="D634" s="2"/>
      <c r="E634" s="84" t="s">
        <v>389</v>
      </c>
      <c r="F634" s="28">
        <f>F637+F635</f>
        <v>452.5</v>
      </c>
      <c r="G634" s="118">
        <f>G637+G635</f>
        <v>452.52</v>
      </c>
      <c r="H634" s="124">
        <f t="shared" si="19"/>
        <v>100.00441988950274</v>
      </c>
    </row>
    <row r="635" spans="1:8" ht="26" hidden="1" x14ac:dyDescent="0.3">
      <c r="A635" s="62">
        <v>627</v>
      </c>
      <c r="B635" s="1">
        <v>1004</v>
      </c>
      <c r="C635" s="2" t="s">
        <v>688</v>
      </c>
      <c r="D635" s="2"/>
      <c r="E635" s="77" t="s">
        <v>689</v>
      </c>
      <c r="F635" s="28">
        <f>F636</f>
        <v>93.8</v>
      </c>
      <c r="G635" s="118">
        <f>G636</f>
        <v>93.82</v>
      </c>
      <c r="H635" s="124">
        <f t="shared" si="19"/>
        <v>100.02132196162046</v>
      </c>
    </row>
    <row r="636" spans="1:8" ht="26" hidden="1" x14ac:dyDescent="0.25">
      <c r="A636" s="62">
        <v>628</v>
      </c>
      <c r="B636" s="3">
        <v>1004</v>
      </c>
      <c r="C636" s="4" t="s">
        <v>688</v>
      </c>
      <c r="D636" s="4" t="s">
        <v>48</v>
      </c>
      <c r="E636" s="83" t="s">
        <v>49</v>
      </c>
      <c r="F636" s="64">
        <v>93.8</v>
      </c>
      <c r="G636" s="120">
        <v>93.82</v>
      </c>
      <c r="H636" s="123">
        <f t="shared" si="19"/>
        <v>100.02132196162046</v>
      </c>
    </row>
    <row r="637" spans="1:8" ht="39" hidden="1" x14ac:dyDescent="0.3">
      <c r="A637" s="62">
        <v>629</v>
      </c>
      <c r="B637" s="1">
        <v>1004</v>
      </c>
      <c r="C637" s="2" t="s">
        <v>390</v>
      </c>
      <c r="D637" s="2"/>
      <c r="E637" s="5" t="s">
        <v>436</v>
      </c>
      <c r="F637" s="28">
        <f>F638</f>
        <v>358.7</v>
      </c>
      <c r="G637" s="118">
        <f>G638</f>
        <v>358.7</v>
      </c>
      <c r="H637" s="124">
        <f t="shared" si="19"/>
        <v>100</v>
      </c>
    </row>
    <row r="638" spans="1:8" ht="26" hidden="1" x14ac:dyDescent="0.25">
      <c r="A638" s="62">
        <v>630</v>
      </c>
      <c r="B638" s="3">
        <v>1004</v>
      </c>
      <c r="C638" s="4" t="s">
        <v>390</v>
      </c>
      <c r="D638" s="4" t="s">
        <v>48</v>
      </c>
      <c r="E638" s="83" t="s">
        <v>49</v>
      </c>
      <c r="F638" s="58">
        <f>300+58.7</f>
        <v>358.7</v>
      </c>
      <c r="G638" s="119">
        <v>358.7</v>
      </c>
      <c r="H638" s="123">
        <f t="shared" si="19"/>
        <v>100</v>
      </c>
    </row>
    <row r="639" spans="1:8" ht="13" x14ac:dyDescent="0.25">
      <c r="A639" s="62">
        <v>42</v>
      </c>
      <c r="B639" s="51">
        <v>1006</v>
      </c>
      <c r="C639" s="10"/>
      <c r="D639" s="10"/>
      <c r="E639" s="83" t="s">
        <v>42</v>
      </c>
      <c r="F639" s="58">
        <v>9242</v>
      </c>
      <c r="G639" s="119">
        <v>8626.2558700000009</v>
      </c>
      <c r="H639" s="111">
        <f t="shared" si="19"/>
        <v>93.33754457909545</v>
      </c>
    </row>
    <row r="640" spans="1:8" ht="26" hidden="1" x14ac:dyDescent="0.3">
      <c r="A640" s="62">
        <v>632</v>
      </c>
      <c r="B640" s="50">
        <v>1006</v>
      </c>
      <c r="C640" s="2" t="s">
        <v>195</v>
      </c>
      <c r="D640" s="2"/>
      <c r="E640" s="84" t="s">
        <v>743</v>
      </c>
      <c r="F640" s="28">
        <f>F644+F641</f>
        <v>8065.4</v>
      </c>
      <c r="G640" s="118">
        <f>G644+G641</f>
        <v>7876.2086600000002</v>
      </c>
      <c r="H640" s="124">
        <f t="shared" si="19"/>
        <v>97.654284474421615</v>
      </c>
    </row>
    <row r="641" spans="1:8" ht="42.75" hidden="1" customHeight="1" x14ac:dyDescent="0.3">
      <c r="A641" s="62">
        <v>633</v>
      </c>
      <c r="B641" s="50">
        <v>1006</v>
      </c>
      <c r="C641" s="2" t="s">
        <v>194</v>
      </c>
      <c r="D641" s="2"/>
      <c r="E641" s="84" t="s">
        <v>166</v>
      </c>
      <c r="F641" s="28">
        <f>F642</f>
        <v>186</v>
      </c>
      <c r="G641" s="118">
        <f>G642</f>
        <v>186</v>
      </c>
      <c r="H641" s="124">
        <f t="shared" si="19"/>
        <v>100</v>
      </c>
    </row>
    <row r="642" spans="1:8" ht="39" hidden="1" x14ac:dyDescent="0.3">
      <c r="A642" s="62">
        <v>634</v>
      </c>
      <c r="B642" s="50">
        <v>1006</v>
      </c>
      <c r="C642" s="30" t="s">
        <v>309</v>
      </c>
      <c r="D642" s="2"/>
      <c r="E642" s="77" t="s">
        <v>168</v>
      </c>
      <c r="F642" s="28">
        <f>F643</f>
        <v>186</v>
      </c>
      <c r="G642" s="118">
        <f>G643</f>
        <v>186</v>
      </c>
      <c r="H642" s="124">
        <f t="shared" si="19"/>
        <v>100</v>
      </c>
    </row>
    <row r="643" spans="1:8" ht="26" hidden="1" x14ac:dyDescent="0.25">
      <c r="A643" s="62">
        <v>635</v>
      </c>
      <c r="B643" s="51">
        <v>1006</v>
      </c>
      <c r="C643" s="48" t="s">
        <v>309</v>
      </c>
      <c r="D643" s="4" t="s">
        <v>72</v>
      </c>
      <c r="E643" s="83" t="s">
        <v>651</v>
      </c>
      <c r="F643" s="58">
        <v>186</v>
      </c>
      <c r="G643" s="119">
        <v>186</v>
      </c>
      <c r="H643" s="123">
        <f t="shared" si="19"/>
        <v>100</v>
      </c>
    </row>
    <row r="644" spans="1:8" ht="39" hidden="1" x14ac:dyDescent="0.3">
      <c r="A644" s="62">
        <v>636</v>
      </c>
      <c r="B644" s="50">
        <v>1006</v>
      </c>
      <c r="C644" s="2" t="s">
        <v>310</v>
      </c>
      <c r="D644" s="2"/>
      <c r="E644" s="84" t="s">
        <v>751</v>
      </c>
      <c r="F644" s="28">
        <f>F645+F648</f>
        <v>7879.4</v>
      </c>
      <c r="G644" s="118">
        <f>G645+G648</f>
        <v>7690.2086600000002</v>
      </c>
      <c r="H644" s="124">
        <f t="shared" si="19"/>
        <v>97.598911846079659</v>
      </c>
    </row>
    <row r="645" spans="1:8" ht="42" hidden="1" customHeight="1" x14ac:dyDescent="0.3">
      <c r="A645" s="62">
        <v>637</v>
      </c>
      <c r="B645" s="50">
        <v>1006</v>
      </c>
      <c r="C645" s="10" t="s">
        <v>327</v>
      </c>
      <c r="D645" s="2"/>
      <c r="E645" s="77" t="s">
        <v>541</v>
      </c>
      <c r="F645" s="28">
        <f>F646+F647</f>
        <v>695</v>
      </c>
      <c r="G645" s="118">
        <f>G646+G647</f>
        <v>694.97619999999995</v>
      </c>
      <c r="H645" s="124">
        <f t="shared" si="19"/>
        <v>99.99657553956834</v>
      </c>
    </row>
    <row r="646" spans="1:8" ht="13" hidden="1" x14ac:dyDescent="0.25">
      <c r="A646" s="62">
        <v>638</v>
      </c>
      <c r="B646" s="51">
        <v>1006</v>
      </c>
      <c r="C646" s="4" t="s">
        <v>327</v>
      </c>
      <c r="D646" s="4" t="s">
        <v>44</v>
      </c>
      <c r="E646" s="83" t="s">
        <v>45</v>
      </c>
      <c r="F646" s="64">
        <v>620</v>
      </c>
      <c r="G646" s="120">
        <v>619.97619999999995</v>
      </c>
      <c r="H646" s="123">
        <f t="shared" si="19"/>
        <v>99.996161290322576</v>
      </c>
    </row>
    <row r="647" spans="1:8" ht="26" hidden="1" x14ac:dyDescent="0.25">
      <c r="A647" s="62">
        <v>639</v>
      </c>
      <c r="B647" s="51">
        <v>1006</v>
      </c>
      <c r="C647" s="4" t="s">
        <v>327</v>
      </c>
      <c r="D647" s="4">
        <v>240</v>
      </c>
      <c r="E647" s="83" t="s">
        <v>77</v>
      </c>
      <c r="F647" s="64">
        <v>75</v>
      </c>
      <c r="G647" s="120">
        <v>75</v>
      </c>
      <c r="H647" s="123">
        <f t="shared" si="19"/>
        <v>100</v>
      </c>
    </row>
    <row r="648" spans="1:8" ht="47.5" hidden="1" customHeight="1" x14ac:dyDescent="0.3">
      <c r="A648" s="62">
        <v>640</v>
      </c>
      <c r="B648" s="50">
        <v>1006</v>
      </c>
      <c r="C648" s="2" t="s">
        <v>328</v>
      </c>
      <c r="D648" s="2"/>
      <c r="E648" s="77" t="s">
        <v>542</v>
      </c>
      <c r="F648" s="28">
        <f>F649+F650</f>
        <v>7184.4</v>
      </c>
      <c r="G648" s="118">
        <f>G649+G650</f>
        <v>6995.2324600000002</v>
      </c>
      <c r="H648" s="124">
        <f t="shared" si="19"/>
        <v>97.366968153220881</v>
      </c>
    </row>
    <row r="649" spans="1:8" ht="13" hidden="1" x14ac:dyDescent="0.25">
      <c r="A649" s="62">
        <v>641</v>
      </c>
      <c r="B649" s="51">
        <v>1006</v>
      </c>
      <c r="C649" s="4" t="s">
        <v>328</v>
      </c>
      <c r="D649" s="4" t="s">
        <v>44</v>
      </c>
      <c r="E649" s="83" t="s">
        <v>45</v>
      </c>
      <c r="F649" s="64">
        <v>5183.5</v>
      </c>
      <c r="G649" s="120">
        <v>5182.2802300000003</v>
      </c>
      <c r="H649" s="123">
        <f t="shared" si="19"/>
        <v>99.97646821645607</v>
      </c>
    </row>
    <row r="650" spans="1:8" ht="26" hidden="1" x14ac:dyDescent="0.25">
      <c r="A650" s="62">
        <v>642</v>
      </c>
      <c r="B650" s="51">
        <v>1006</v>
      </c>
      <c r="C650" s="4" t="s">
        <v>328</v>
      </c>
      <c r="D650" s="4">
        <v>240</v>
      </c>
      <c r="E650" s="83" t="s">
        <v>77</v>
      </c>
      <c r="F650" s="64">
        <v>2000.9</v>
      </c>
      <c r="G650" s="120">
        <v>1812.9522300000001</v>
      </c>
      <c r="H650" s="123">
        <f t="shared" ref="H650:H705" si="21">G650/F650*100</f>
        <v>90.606838422709785</v>
      </c>
    </row>
    <row r="651" spans="1:8" ht="15" x14ac:dyDescent="0.3">
      <c r="A651" s="62">
        <v>43</v>
      </c>
      <c r="B651" s="50">
        <v>1100</v>
      </c>
      <c r="C651" s="10"/>
      <c r="D651" s="10"/>
      <c r="E651" s="82" t="s">
        <v>34</v>
      </c>
      <c r="F651" s="28">
        <f>F662+F688+F652</f>
        <v>99751.7</v>
      </c>
      <c r="G651" s="118">
        <f>G662+G688+G652</f>
        <v>95257.936750000008</v>
      </c>
      <c r="H651" s="124">
        <f t="shared" si="21"/>
        <v>95.495050961537515</v>
      </c>
    </row>
    <row r="652" spans="1:8" ht="13" x14ac:dyDescent="0.25">
      <c r="A652" s="62">
        <v>44</v>
      </c>
      <c r="B652" s="51">
        <v>1101</v>
      </c>
      <c r="C652" s="10"/>
      <c r="D652" s="10"/>
      <c r="E652" s="83" t="s">
        <v>722</v>
      </c>
      <c r="F652" s="58">
        <v>15720.1</v>
      </c>
      <c r="G652" s="119">
        <v>15652.763300000001</v>
      </c>
      <c r="H652" s="111">
        <f t="shared" si="21"/>
        <v>99.571652215952824</v>
      </c>
    </row>
    <row r="653" spans="1:8" ht="39" hidden="1" x14ac:dyDescent="0.3">
      <c r="A653" s="62">
        <v>645</v>
      </c>
      <c r="B653" s="50">
        <v>1101</v>
      </c>
      <c r="C653" s="30" t="s">
        <v>290</v>
      </c>
      <c r="D653" s="2"/>
      <c r="E653" s="84" t="s">
        <v>127</v>
      </c>
      <c r="F653" s="28">
        <f>F654+F656+F658+F660</f>
        <v>9742</v>
      </c>
      <c r="G653" s="118">
        <f>G654+G656+G658+G660</f>
        <v>9739.8249999999989</v>
      </c>
      <c r="H653" s="124">
        <f t="shared" si="21"/>
        <v>99.977673988913978</v>
      </c>
    </row>
    <row r="654" spans="1:8" ht="13" hidden="1" x14ac:dyDescent="0.3">
      <c r="A654" s="62">
        <v>646</v>
      </c>
      <c r="B654" s="50">
        <v>1101</v>
      </c>
      <c r="C654" s="2" t="s">
        <v>291</v>
      </c>
      <c r="D654" s="2"/>
      <c r="E654" s="77" t="s">
        <v>129</v>
      </c>
      <c r="F654" s="28">
        <f>F655</f>
        <v>7201</v>
      </c>
      <c r="G654" s="118">
        <f>G655</f>
        <v>7200.9</v>
      </c>
      <c r="H654" s="124">
        <f t="shared" si="21"/>
        <v>99.998611303985555</v>
      </c>
    </row>
    <row r="655" spans="1:8" ht="13" hidden="1" x14ac:dyDescent="0.25">
      <c r="A655" s="62">
        <v>647</v>
      </c>
      <c r="B655" s="51">
        <v>1101</v>
      </c>
      <c r="C655" s="4" t="s">
        <v>291</v>
      </c>
      <c r="D655" s="4" t="s">
        <v>90</v>
      </c>
      <c r="E655" s="83" t="s">
        <v>91</v>
      </c>
      <c r="F655" s="58">
        <f>7001+200</f>
        <v>7201</v>
      </c>
      <c r="G655" s="119">
        <v>7200.9</v>
      </c>
      <c r="H655" s="123">
        <f t="shared" si="21"/>
        <v>99.998611303985555</v>
      </c>
    </row>
    <row r="656" spans="1:8" ht="39" hidden="1" x14ac:dyDescent="0.3">
      <c r="A656" s="62">
        <v>648</v>
      </c>
      <c r="B656" s="50">
        <v>1101</v>
      </c>
      <c r="C656" s="2" t="s">
        <v>380</v>
      </c>
      <c r="D656" s="4"/>
      <c r="E656" s="77" t="s">
        <v>447</v>
      </c>
      <c r="F656" s="28">
        <f>F657</f>
        <v>627.70000000000005</v>
      </c>
      <c r="G656" s="118">
        <f>G657</f>
        <v>625.625</v>
      </c>
      <c r="H656" s="124">
        <f t="shared" si="21"/>
        <v>99.669428070734426</v>
      </c>
    </row>
    <row r="657" spans="1:8" ht="13" hidden="1" x14ac:dyDescent="0.25">
      <c r="A657" s="62">
        <v>649</v>
      </c>
      <c r="B657" s="51">
        <v>1101</v>
      </c>
      <c r="C657" s="4" t="s">
        <v>380</v>
      </c>
      <c r="D657" s="4" t="s">
        <v>90</v>
      </c>
      <c r="E657" s="83" t="s">
        <v>91</v>
      </c>
      <c r="F657" s="58">
        <v>627.70000000000005</v>
      </c>
      <c r="G657" s="119">
        <v>625.625</v>
      </c>
      <c r="H657" s="123">
        <f t="shared" si="21"/>
        <v>99.669428070734426</v>
      </c>
    </row>
    <row r="658" spans="1:8" ht="26" hidden="1" x14ac:dyDescent="0.3">
      <c r="A658" s="62">
        <v>650</v>
      </c>
      <c r="B658" s="50">
        <v>1101</v>
      </c>
      <c r="C658" s="2" t="s">
        <v>477</v>
      </c>
      <c r="D658" s="4"/>
      <c r="E658" s="77" t="s">
        <v>476</v>
      </c>
      <c r="F658" s="28">
        <f>F659</f>
        <v>442</v>
      </c>
      <c r="G658" s="118">
        <f>G659</f>
        <v>442</v>
      </c>
      <c r="H658" s="124">
        <f t="shared" si="21"/>
        <v>100</v>
      </c>
    </row>
    <row r="659" spans="1:8" ht="13" hidden="1" x14ac:dyDescent="0.25">
      <c r="A659" s="62">
        <v>651</v>
      </c>
      <c r="B659" s="51">
        <v>1101</v>
      </c>
      <c r="C659" s="4" t="s">
        <v>477</v>
      </c>
      <c r="D659" s="4" t="s">
        <v>90</v>
      </c>
      <c r="E659" s="83" t="s">
        <v>91</v>
      </c>
      <c r="F659" s="58">
        <v>442</v>
      </c>
      <c r="G659" s="119">
        <v>442</v>
      </c>
      <c r="H659" s="123">
        <f t="shared" si="21"/>
        <v>100</v>
      </c>
    </row>
    <row r="660" spans="1:8" ht="65.150000000000006" hidden="1" customHeight="1" x14ac:dyDescent="0.3">
      <c r="A660" s="62">
        <v>652</v>
      </c>
      <c r="B660" s="50">
        <v>1101</v>
      </c>
      <c r="C660" s="2" t="s">
        <v>738</v>
      </c>
      <c r="D660" s="4"/>
      <c r="E660" s="84" t="s">
        <v>739</v>
      </c>
      <c r="F660" s="28">
        <f>F661</f>
        <v>1471.3</v>
      </c>
      <c r="G660" s="118">
        <f>G661</f>
        <v>1471.3</v>
      </c>
      <c r="H660" s="124">
        <f t="shared" si="21"/>
        <v>100</v>
      </c>
    </row>
    <row r="661" spans="1:8" ht="13" hidden="1" x14ac:dyDescent="0.25">
      <c r="A661" s="62">
        <v>653</v>
      </c>
      <c r="B661" s="51">
        <v>1101</v>
      </c>
      <c r="C661" s="4" t="s">
        <v>738</v>
      </c>
      <c r="D661" s="4" t="s">
        <v>90</v>
      </c>
      <c r="E661" s="83" t="s">
        <v>91</v>
      </c>
      <c r="F661" s="64">
        <v>1471.3</v>
      </c>
      <c r="G661" s="120">
        <v>1471.3</v>
      </c>
      <c r="H661" s="123">
        <f t="shared" si="21"/>
        <v>100</v>
      </c>
    </row>
    <row r="662" spans="1:8" ht="13" x14ac:dyDescent="0.25">
      <c r="A662" s="62">
        <v>45</v>
      </c>
      <c r="B662" s="51">
        <v>1102</v>
      </c>
      <c r="C662" s="10"/>
      <c r="D662" s="10"/>
      <c r="E662" s="83" t="s">
        <v>41</v>
      </c>
      <c r="F662" s="58">
        <v>68633.2</v>
      </c>
      <c r="G662" s="119">
        <v>64206.773450000001</v>
      </c>
      <c r="H662" s="111">
        <f t="shared" si="21"/>
        <v>93.55060444507906</v>
      </c>
    </row>
    <row r="663" spans="1:8" ht="26" hidden="1" x14ac:dyDescent="0.3">
      <c r="A663" s="62">
        <v>655</v>
      </c>
      <c r="B663" s="50">
        <v>1102</v>
      </c>
      <c r="C663" s="10" t="s">
        <v>292</v>
      </c>
      <c r="D663" s="10"/>
      <c r="E663" s="84" t="s">
        <v>606</v>
      </c>
      <c r="F663" s="28">
        <f>F664</f>
        <v>48795.4</v>
      </c>
      <c r="G663" s="118">
        <f>G664</f>
        <v>48463.842690000012</v>
      </c>
      <c r="H663" s="124">
        <f t="shared" si="21"/>
        <v>99.320515232993301</v>
      </c>
    </row>
    <row r="664" spans="1:8" ht="26" hidden="1" x14ac:dyDescent="0.3">
      <c r="A664" s="62">
        <v>656</v>
      </c>
      <c r="B664" s="50">
        <v>1102</v>
      </c>
      <c r="C664" s="10" t="s">
        <v>293</v>
      </c>
      <c r="D664" s="10"/>
      <c r="E664" s="77" t="s">
        <v>639</v>
      </c>
      <c r="F664" s="28">
        <f>F665+F670+F673+F678+F676</f>
        <v>48795.4</v>
      </c>
      <c r="G664" s="118">
        <f>G665+G670+G673+G678+G676</f>
        <v>48463.842690000012</v>
      </c>
      <c r="H664" s="124">
        <f t="shared" si="21"/>
        <v>99.320515232993301</v>
      </c>
    </row>
    <row r="665" spans="1:8" ht="26" hidden="1" x14ac:dyDescent="0.3">
      <c r="A665" s="62">
        <v>657</v>
      </c>
      <c r="B665" s="50">
        <v>1102</v>
      </c>
      <c r="C665" s="10" t="s">
        <v>311</v>
      </c>
      <c r="D665" s="10"/>
      <c r="E665" s="77" t="s">
        <v>144</v>
      </c>
      <c r="F665" s="28">
        <f>F668+F666+F667+F669</f>
        <v>47085.5</v>
      </c>
      <c r="G665" s="118">
        <f>G668+G666+G667+G669</f>
        <v>46761.609690000005</v>
      </c>
      <c r="H665" s="124">
        <f t="shared" si="21"/>
        <v>99.31212303150653</v>
      </c>
    </row>
    <row r="666" spans="1:8" ht="13" hidden="1" x14ac:dyDescent="0.25">
      <c r="A666" s="62">
        <v>658</v>
      </c>
      <c r="B666" s="51">
        <v>1102</v>
      </c>
      <c r="C666" s="12" t="s">
        <v>311</v>
      </c>
      <c r="D666" s="4" t="s">
        <v>44</v>
      </c>
      <c r="E666" s="83" t="s">
        <v>45</v>
      </c>
      <c r="F666" s="58">
        <f>13866.3+40</f>
        <v>13906.3</v>
      </c>
      <c r="G666" s="119">
        <v>13889.36694</v>
      </c>
      <c r="H666" s="123">
        <f t="shared" si="21"/>
        <v>99.878234613089035</v>
      </c>
    </row>
    <row r="667" spans="1:8" ht="26" hidden="1" x14ac:dyDescent="0.25">
      <c r="A667" s="62">
        <v>659</v>
      </c>
      <c r="B667" s="51">
        <v>1102</v>
      </c>
      <c r="C667" s="12" t="s">
        <v>311</v>
      </c>
      <c r="D667" s="4">
        <v>240</v>
      </c>
      <c r="E667" s="83" t="s">
        <v>77</v>
      </c>
      <c r="F667" s="58">
        <v>1736</v>
      </c>
      <c r="G667" s="119">
        <v>1460.0197499999999</v>
      </c>
      <c r="H667" s="123">
        <f t="shared" si="21"/>
        <v>84.102520161290315</v>
      </c>
    </row>
    <row r="668" spans="1:8" ht="13" hidden="1" x14ac:dyDescent="0.25">
      <c r="A668" s="62">
        <v>660</v>
      </c>
      <c r="B668" s="51">
        <v>1102</v>
      </c>
      <c r="C668" s="12" t="s">
        <v>311</v>
      </c>
      <c r="D668" s="4" t="s">
        <v>85</v>
      </c>
      <c r="E668" s="83" t="s">
        <v>86</v>
      </c>
      <c r="F668" s="58">
        <f>33160.7-52.5-1730</f>
        <v>31378.199999999997</v>
      </c>
      <c r="G668" s="119">
        <v>31378.2</v>
      </c>
      <c r="H668" s="123">
        <f t="shared" si="21"/>
        <v>100.00000000000003</v>
      </c>
    </row>
    <row r="669" spans="1:8" ht="13" hidden="1" x14ac:dyDescent="0.25">
      <c r="A669" s="62">
        <v>661</v>
      </c>
      <c r="B669" s="51">
        <v>1102</v>
      </c>
      <c r="C669" s="12" t="s">
        <v>311</v>
      </c>
      <c r="D669" s="4" t="s">
        <v>79</v>
      </c>
      <c r="E669" s="83" t="s">
        <v>80</v>
      </c>
      <c r="F669" s="58">
        <v>65</v>
      </c>
      <c r="G669" s="119">
        <v>34.023000000000003</v>
      </c>
      <c r="H669" s="123">
        <f t="shared" si="21"/>
        <v>52.343076923076929</v>
      </c>
    </row>
    <row r="670" spans="1:8" ht="26" hidden="1" x14ac:dyDescent="0.3">
      <c r="A670" s="62">
        <v>662</v>
      </c>
      <c r="B670" s="50">
        <v>1102</v>
      </c>
      <c r="C670" s="2" t="s">
        <v>294</v>
      </c>
      <c r="D670" s="2"/>
      <c r="E670" s="77" t="s">
        <v>145</v>
      </c>
      <c r="F670" s="28">
        <f>F672+F671</f>
        <v>1500</v>
      </c>
      <c r="G670" s="118">
        <f>G672+G671</f>
        <v>1499.7640000000001</v>
      </c>
      <c r="H670" s="124">
        <f t="shared" si="21"/>
        <v>99.98426666666667</v>
      </c>
    </row>
    <row r="671" spans="1:8" ht="13" hidden="1" x14ac:dyDescent="0.25">
      <c r="A671" s="62">
        <v>663</v>
      </c>
      <c r="B671" s="51">
        <v>1102</v>
      </c>
      <c r="C671" s="12" t="s">
        <v>294</v>
      </c>
      <c r="D671" s="4" t="s">
        <v>44</v>
      </c>
      <c r="E671" s="83" t="s">
        <v>45</v>
      </c>
      <c r="F671" s="58">
        <v>518</v>
      </c>
      <c r="G671" s="119">
        <v>517.9</v>
      </c>
      <c r="H671" s="123">
        <f t="shared" si="21"/>
        <v>99.980694980694977</v>
      </c>
    </row>
    <row r="672" spans="1:8" ht="26" hidden="1" x14ac:dyDescent="0.25">
      <c r="A672" s="62">
        <v>664</v>
      </c>
      <c r="B672" s="51">
        <v>1102</v>
      </c>
      <c r="C672" s="12" t="s">
        <v>294</v>
      </c>
      <c r="D672" s="4" t="s">
        <v>78</v>
      </c>
      <c r="E672" s="83" t="s">
        <v>77</v>
      </c>
      <c r="F672" s="58">
        <v>982</v>
      </c>
      <c r="G672" s="119">
        <v>981.86400000000003</v>
      </c>
      <c r="H672" s="123">
        <f t="shared" si="21"/>
        <v>99.986150712830963</v>
      </c>
    </row>
    <row r="673" spans="1:8" ht="39" hidden="1" x14ac:dyDescent="0.3">
      <c r="A673" s="62">
        <v>665</v>
      </c>
      <c r="B673" s="50">
        <v>1102</v>
      </c>
      <c r="C673" s="2" t="s">
        <v>312</v>
      </c>
      <c r="D673" s="2"/>
      <c r="E673" s="77" t="s">
        <v>151</v>
      </c>
      <c r="F673" s="28">
        <f>F675+F674</f>
        <v>35</v>
      </c>
      <c r="G673" s="118">
        <f>G675+G674</f>
        <v>27.568999999999999</v>
      </c>
      <c r="H673" s="124">
        <f t="shared" si="21"/>
        <v>78.76857142857142</v>
      </c>
    </row>
    <row r="674" spans="1:8" ht="13" hidden="1" x14ac:dyDescent="0.25">
      <c r="A674" s="62">
        <v>666</v>
      </c>
      <c r="B674" s="51">
        <v>1102</v>
      </c>
      <c r="C674" s="12" t="s">
        <v>312</v>
      </c>
      <c r="D674" s="4" t="s">
        <v>44</v>
      </c>
      <c r="E674" s="83" t="s">
        <v>45</v>
      </c>
      <c r="F674" s="58">
        <v>10</v>
      </c>
      <c r="G674" s="119">
        <v>10</v>
      </c>
      <c r="H674" s="123">
        <f t="shared" si="21"/>
        <v>100</v>
      </c>
    </row>
    <row r="675" spans="1:8" ht="26" hidden="1" x14ac:dyDescent="0.25">
      <c r="A675" s="62">
        <v>667</v>
      </c>
      <c r="B675" s="51">
        <v>1102</v>
      </c>
      <c r="C675" s="12" t="s">
        <v>312</v>
      </c>
      <c r="D675" s="4" t="s">
        <v>78</v>
      </c>
      <c r="E675" s="83" t="s">
        <v>77</v>
      </c>
      <c r="F675" s="58">
        <v>25</v>
      </c>
      <c r="G675" s="119">
        <v>17.568999999999999</v>
      </c>
      <c r="H675" s="123">
        <f t="shared" si="21"/>
        <v>70.275999999999996</v>
      </c>
    </row>
    <row r="676" spans="1:8" ht="26" hidden="1" x14ac:dyDescent="0.3">
      <c r="A676" s="62">
        <v>668</v>
      </c>
      <c r="B676" s="50">
        <v>1102</v>
      </c>
      <c r="C676" s="10" t="s">
        <v>582</v>
      </c>
      <c r="D676" s="2"/>
      <c r="E676" s="77" t="s">
        <v>583</v>
      </c>
      <c r="F676" s="28">
        <f>F677</f>
        <v>122.4</v>
      </c>
      <c r="G676" s="118">
        <f>G677</f>
        <v>122.4</v>
      </c>
      <c r="H676" s="124">
        <f t="shared" si="21"/>
        <v>100</v>
      </c>
    </row>
    <row r="677" spans="1:8" ht="13" hidden="1" x14ac:dyDescent="0.25">
      <c r="A677" s="62">
        <v>669</v>
      </c>
      <c r="B677" s="51">
        <v>1102</v>
      </c>
      <c r="C677" s="12" t="s">
        <v>582</v>
      </c>
      <c r="D677" s="4" t="s">
        <v>85</v>
      </c>
      <c r="E677" s="83" t="s">
        <v>86</v>
      </c>
      <c r="F677" s="64">
        <v>122.4</v>
      </c>
      <c r="G677" s="120">
        <v>122.4</v>
      </c>
      <c r="H677" s="123">
        <f t="shared" si="21"/>
        <v>100</v>
      </c>
    </row>
    <row r="678" spans="1:8" ht="39" hidden="1" x14ac:dyDescent="0.3">
      <c r="A678" s="62">
        <v>670</v>
      </c>
      <c r="B678" s="50">
        <v>1102</v>
      </c>
      <c r="C678" s="10" t="s">
        <v>563</v>
      </c>
      <c r="D678" s="4"/>
      <c r="E678" s="77" t="s">
        <v>458</v>
      </c>
      <c r="F678" s="28">
        <f>F679</f>
        <v>52.5</v>
      </c>
      <c r="G678" s="118">
        <f>G679</f>
        <v>52.5</v>
      </c>
      <c r="H678" s="124">
        <f t="shared" si="21"/>
        <v>100</v>
      </c>
    </row>
    <row r="679" spans="1:8" ht="13" hidden="1" x14ac:dyDescent="0.25">
      <c r="A679" s="62">
        <v>671</v>
      </c>
      <c r="B679" s="51">
        <v>1102</v>
      </c>
      <c r="C679" s="12" t="s">
        <v>563</v>
      </c>
      <c r="D679" s="4" t="s">
        <v>85</v>
      </c>
      <c r="E679" s="83" t="s">
        <v>86</v>
      </c>
      <c r="F679" s="58">
        <v>52.5</v>
      </c>
      <c r="G679" s="119">
        <v>52.5</v>
      </c>
      <c r="H679" s="123">
        <f t="shared" si="21"/>
        <v>100</v>
      </c>
    </row>
    <row r="680" spans="1:8" ht="13" hidden="1" x14ac:dyDescent="0.3">
      <c r="A680" s="62">
        <v>672</v>
      </c>
      <c r="B680" s="50">
        <v>1102</v>
      </c>
      <c r="C680" s="2" t="s">
        <v>189</v>
      </c>
      <c r="D680" s="2"/>
      <c r="E680" s="77" t="s">
        <v>156</v>
      </c>
      <c r="F680" s="28">
        <f>F681+F683+F685</f>
        <v>1088.0999999999999</v>
      </c>
      <c r="G680" s="118">
        <f>G681+G683+G685</f>
        <v>1088.0999999999999</v>
      </c>
      <c r="H680" s="124">
        <f t="shared" si="21"/>
        <v>100</v>
      </c>
    </row>
    <row r="681" spans="1:8" ht="26" hidden="1" x14ac:dyDescent="0.3">
      <c r="A681" s="62">
        <v>673</v>
      </c>
      <c r="B681" s="50">
        <v>1102</v>
      </c>
      <c r="C681" s="10" t="s">
        <v>724</v>
      </c>
      <c r="D681" s="4"/>
      <c r="E681" s="77" t="s">
        <v>723</v>
      </c>
      <c r="F681" s="28">
        <f>F682</f>
        <v>200</v>
      </c>
      <c r="G681" s="118">
        <f>G682</f>
        <v>200</v>
      </c>
      <c r="H681" s="124">
        <f t="shared" si="21"/>
        <v>100</v>
      </c>
    </row>
    <row r="682" spans="1:8" ht="26" hidden="1" x14ac:dyDescent="0.25">
      <c r="A682" s="62">
        <v>674</v>
      </c>
      <c r="B682" s="51">
        <v>1102</v>
      </c>
      <c r="C682" s="12" t="s">
        <v>724</v>
      </c>
      <c r="D682" s="4" t="s">
        <v>78</v>
      </c>
      <c r="E682" s="83" t="s">
        <v>77</v>
      </c>
      <c r="F682" s="58">
        <v>200</v>
      </c>
      <c r="G682" s="119">
        <v>200</v>
      </c>
      <c r="H682" s="123">
        <f t="shared" si="21"/>
        <v>100</v>
      </c>
    </row>
    <row r="683" spans="1:8" ht="30.65" hidden="1" customHeight="1" x14ac:dyDescent="0.3">
      <c r="A683" s="62">
        <v>675</v>
      </c>
      <c r="B683" s="50">
        <v>1102</v>
      </c>
      <c r="C683" s="10" t="s">
        <v>725</v>
      </c>
      <c r="D683" s="4"/>
      <c r="E683" s="77" t="s">
        <v>726</v>
      </c>
      <c r="F683" s="28">
        <f>F684</f>
        <v>300</v>
      </c>
      <c r="G683" s="118">
        <f>G684</f>
        <v>300</v>
      </c>
      <c r="H683" s="124">
        <f t="shared" si="21"/>
        <v>100</v>
      </c>
    </row>
    <row r="684" spans="1:8" ht="26" hidden="1" x14ac:dyDescent="0.25">
      <c r="A684" s="62">
        <v>676</v>
      </c>
      <c r="B684" s="51">
        <v>1102</v>
      </c>
      <c r="C684" s="12" t="s">
        <v>725</v>
      </c>
      <c r="D684" s="4" t="s">
        <v>78</v>
      </c>
      <c r="E684" s="83" t="s">
        <v>77</v>
      </c>
      <c r="F684" s="58">
        <v>300</v>
      </c>
      <c r="G684" s="119">
        <v>300</v>
      </c>
      <c r="H684" s="123">
        <f t="shared" si="21"/>
        <v>100</v>
      </c>
    </row>
    <row r="685" spans="1:8" ht="52" hidden="1" x14ac:dyDescent="0.3">
      <c r="A685" s="62">
        <v>677</v>
      </c>
      <c r="B685" s="50">
        <v>1102</v>
      </c>
      <c r="C685" s="56" t="s">
        <v>729</v>
      </c>
      <c r="D685" s="2"/>
      <c r="E685" s="84" t="s">
        <v>734</v>
      </c>
      <c r="F685" s="28">
        <f>F686+F687</f>
        <v>588.1</v>
      </c>
      <c r="G685" s="118">
        <f>G686+G687</f>
        <v>588.1</v>
      </c>
      <c r="H685" s="124">
        <f t="shared" si="21"/>
        <v>100</v>
      </c>
    </row>
    <row r="686" spans="1:8" ht="13" hidden="1" x14ac:dyDescent="0.25">
      <c r="A686" s="62">
        <v>678</v>
      </c>
      <c r="B686" s="51">
        <v>1102</v>
      </c>
      <c r="C686" s="57" t="s">
        <v>729</v>
      </c>
      <c r="D686" s="4" t="s">
        <v>44</v>
      </c>
      <c r="E686" s="83" t="s">
        <v>45</v>
      </c>
      <c r="F686" s="64">
        <v>181.4</v>
      </c>
      <c r="G686" s="120">
        <v>181.4</v>
      </c>
      <c r="H686" s="123">
        <f t="shared" si="21"/>
        <v>100</v>
      </c>
    </row>
    <row r="687" spans="1:8" ht="13" hidden="1" x14ac:dyDescent="0.25">
      <c r="A687" s="62">
        <v>679</v>
      </c>
      <c r="B687" s="51">
        <v>1102</v>
      </c>
      <c r="C687" s="57" t="s">
        <v>729</v>
      </c>
      <c r="D687" s="4" t="s">
        <v>85</v>
      </c>
      <c r="E687" s="83" t="s">
        <v>86</v>
      </c>
      <c r="F687" s="64">
        <v>406.7</v>
      </c>
      <c r="G687" s="120">
        <v>406.7</v>
      </c>
      <c r="H687" s="123">
        <f t="shared" si="21"/>
        <v>100</v>
      </c>
    </row>
    <row r="688" spans="1:8" ht="13" x14ac:dyDescent="0.25">
      <c r="A688" s="62">
        <v>46</v>
      </c>
      <c r="B688" s="92">
        <v>1103</v>
      </c>
      <c r="C688" s="101"/>
      <c r="D688" s="4"/>
      <c r="E688" s="83" t="s">
        <v>539</v>
      </c>
      <c r="F688" s="58">
        <v>15398.4</v>
      </c>
      <c r="G688" s="119">
        <v>15398.4</v>
      </c>
      <c r="H688" s="111">
        <f t="shared" si="21"/>
        <v>100</v>
      </c>
    </row>
    <row r="689" spans="1:8" ht="26" hidden="1" x14ac:dyDescent="0.3">
      <c r="A689" s="62">
        <v>681</v>
      </c>
      <c r="B689" s="91">
        <v>1103</v>
      </c>
      <c r="C689" s="10" t="s">
        <v>292</v>
      </c>
      <c r="D689" s="10"/>
      <c r="E689" s="84" t="s">
        <v>606</v>
      </c>
      <c r="F689" s="28">
        <f>F690</f>
        <v>15188.5</v>
      </c>
      <c r="G689" s="118">
        <f>G690</f>
        <v>15188.5</v>
      </c>
      <c r="H689" s="124">
        <f t="shared" si="21"/>
        <v>100</v>
      </c>
    </row>
    <row r="690" spans="1:8" ht="26" hidden="1" x14ac:dyDescent="0.3">
      <c r="A690" s="62">
        <v>682</v>
      </c>
      <c r="B690" s="91">
        <v>1103</v>
      </c>
      <c r="C690" s="10" t="s">
        <v>293</v>
      </c>
      <c r="D690" s="10"/>
      <c r="E690" s="77" t="s">
        <v>652</v>
      </c>
      <c r="F690" s="28">
        <f>F693+F691</f>
        <v>15188.5</v>
      </c>
      <c r="G690" s="118">
        <f>G693+G691</f>
        <v>15188.5</v>
      </c>
      <c r="H690" s="124">
        <f t="shared" si="21"/>
        <v>100</v>
      </c>
    </row>
    <row r="691" spans="1:8" ht="26" hidden="1" x14ac:dyDescent="0.3">
      <c r="A691" s="62">
        <v>683</v>
      </c>
      <c r="B691" s="50">
        <v>1103</v>
      </c>
      <c r="C691" s="10" t="s">
        <v>465</v>
      </c>
      <c r="D691" s="4"/>
      <c r="E691" s="77" t="s">
        <v>459</v>
      </c>
      <c r="F691" s="28">
        <f>F692</f>
        <v>15122</v>
      </c>
      <c r="G691" s="118">
        <f>G692</f>
        <v>15122.07143</v>
      </c>
      <c r="H691" s="124">
        <f t="shared" si="21"/>
        <v>100.00047235815369</v>
      </c>
    </row>
    <row r="692" spans="1:8" ht="13" hidden="1" x14ac:dyDescent="0.25">
      <c r="A692" s="62">
        <v>684</v>
      </c>
      <c r="B692" s="51">
        <v>1103</v>
      </c>
      <c r="C692" s="12" t="s">
        <v>465</v>
      </c>
      <c r="D692" s="4" t="s">
        <v>90</v>
      </c>
      <c r="E692" s="83" t="s">
        <v>91</v>
      </c>
      <c r="F692" s="58">
        <f>13396.1-4.1+1730</f>
        <v>15122</v>
      </c>
      <c r="G692" s="119">
        <v>15122.07143</v>
      </c>
      <c r="H692" s="123">
        <f t="shared" si="21"/>
        <v>100.00047235815369</v>
      </c>
    </row>
    <row r="693" spans="1:8" ht="52" hidden="1" x14ac:dyDescent="0.3">
      <c r="A693" s="62">
        <v>685</v>
      </c>
      <c r="B693" s="91">
        <v>1103</v>
      </c>
      <c r="C693" s="10" t="s">
        <v>540</v>
      </c>
      <c r="D693" s="10"/>
      <c r="E693" s="77" t="s">
        <v>658</v>
      </c>
      <c r="F693" s="28">
        <f>F694</f>
        <v>66.5</v>
      </c>
      <c r="G693" s="118">
        <f>G694</f>
        <v>66.428569999999993</v>
      </c>
      <c r="H693" s="124">
        <f t="shared" si="21"/>
        <v>99.892586466165397</v>
      </c>
    </row>
    <row r="694" spans="1:8" ht="13" hidden="1" x14ac:dyDescent="0.25">
      <c r="A694" s="62">
        <v>686</v>
      </c>
      <c r="B694" s="92">
        <v>1103</v>
      </c>
      <c r="C694" s="12" t="s">
        <v>540</v>
      </c>
      <c r="D694" s="12" t="s">
        <v>90</v>
      </c>
      <c r="E694" s="83" t="s">
        <v>91</v>
      </c>
      <c r="F694" s="64">
        <f>37+15.9+4.1+9.5</f>
        <v>66.5</v>
      </c>
      <c r="G694" s="120">
        <v>66.428569999999993</v>
      </c>
      <c r="H694" s="123">
        <f t="shared" si="21"/>
        <v>99.892586466165397</v>
      </c>
    </row>
    <row r="695" spans="1:8" ht="15" x14ac:dyDescent="0.3">
      <c r="A695" s="62">
        <v>47</v>
      </c>
      <c r="B695" s="50">
        <v>1200</v>
      </c>
      <c r="C695" s="12"/>
      <c r="D695" s="29"/>
      <c r="E695" s="82" t="s">
        <v>71</v>
      </c>
      <c r="F695" s="28">
        <f t="shared" ref="F695:G698" si="22">F696</f>
        <v>550</v>
      </c>
      <c r="G695" s="118">
        <f t="shared" si="22"/>
        <v>475.09303</v>
      </c>
      <c r="H695" s="124">
        <f t="shared" si="21"/>
        <v>86.380550909090914</v>
      </c>
    </row>
    <row r="696" spans="1:8" ht="13" x14ac:dyDescent="0.25">
      <c r="A696" s="62">
        <v>48</v>
      </c>
      <c r="B696" s="51">
        <v>1202</v>
      </c>
      <c r="C696" s="10"/>
      <c r="D696" s="39"/>
      <c r="E696" s="83" t="s">
        <v>102</v>
      </c>
      <c r="F696" s="58">
        <v>550</v>
      </c>
      <c r="G696" s="119">
        <v>475.09303</v>
      </c>
      <c r="H696" s="111">
        <f t="shared" si="21"/>
        <v>86.380550909090914</v>
      </c>
    </row>
    <row r="697" spans="1:8" ht="14.5" hidden="1" customHeight="1" x14ac:dyDescent="0.3">
      <c r="A697" s="62">
        <v>689</v>
      </c>
      <c r="B697" s="50">
        <v>1202</v>
      </c>
      <c r="C697" s="2" t="s">
        <v>189</v>
      </c>
      <c r="D697" s="2"/>
      <c r="E697" s="77" t="s">
        <v>156</v>
      </c>
      <c r="F697" s="28">
        <f t="shared" si="22"/>
        <v>484</v>
      </c>
      <c r="G697" s="118">
        <f t="shared" si="22"/>
        <v>451.16439000000003</v>
      </c>
      <c r="H697" s="124">
        <f t="shared" si="21"/>
        <v>93.21578305785124</v>
      </c>
    </row>
    <row r="698" spans="1:8" ht="26" hidden="1" x14ac:dyDescent="0.3">
      <c r="A698" s="62">
        <v>690</v>
      </c>
      <c r="B698" s="50">
        <v>1202</v>
      </c>
      <c r="C698" s="10" t="s">
        <v>313</v>
      </c>
      <c r="D698" s="39"/>
      <c r="E698" s="84" t="s">
        <v>101</v>
      </c>
      <c r="F698" s="28">
        <f t="shared" si="22"/>
        <v>484</v>
      </c>
      <c r="G698" s="118">
        <f t="shared" si="22"/>
        <v>451.16439000000003</v>
      </c>
      <c r="H698" s="124">
        <f t="shared" si="21"/>
        <v>93.21578305785124</v>
      </c>
    </row>
    <row r="699" spans="1:8" ht="39" hidden="1" x14ac:dyDescent="0.25">
      <c r="A699" s="62">
        <v>691</v>
      </c>
      <c r="B699" s="51">
        <v>1202</v>
      </c>
      <c r="C699" s="12" t="s">
        <v>313</v>
      </c>
      <c r="D699" s="4" t="s">
        <v>56</v>
      </c>
      <c r="E699" s="83" t="s">
        <v>517</v>
      </c>
      <c r="F699" s="58">
        <v>484</v>
      </c>
      <c r="G699" s="119">
        <v>451.16439000000003</v>
      </c>
      <c r="H699" s="123">
        <f t="shared" si="21"/>
        <v>93.21578305785124</v>
      </c>
    </row>
    <row r="700" spans="1:8" ht="15" x14ac:dyDescent="0.3">
      <c r="A700" s="62">
        <v>49</v>
      </c>
      <c r="B700" s="50">
        <v>1300</v>
      </c>
      <c r="C700" s="10"/>
      <c r="D700" s="10"/>
      <c r="E700" s="82" t="s">
        <v>519</v>
      </c>
      <c r="F700" s="28">
        <f t="shared" ref="F700:G703" si="23">F701</f>
        <v>14.4</v>
      </c>
      <c r="G700" s="118">
        <f t="shared" si="23"/>
        <v>14.4</v>
      </c>
      <c r="H700" s="124">
        <f t="shared" si="21"/>
        <v>100</v>
      </c>
    </row>
    <row r="701" spans="1:8" ht="13" x14ac:dyDescent="0.25">
      <c r="A701" s="62">
        <v>50</v>
      </c>
      <c r="B701" s="51">
        <v>1301</v>
      </c>
      <c r="C701" s="2"/>
      <c r="D701" s="2"/>
      <c r="E701" s="83" t="s">
        <v>520</v>
      </c>
      <c r="F701" s="58">
        <v>14.4</v>
      </c>
      <c r="G701" s="119">
        <v>14.4</v>
      </c>
      <c r="H701" s="111">
        <f t="shared" si="21"/>
        <v>100</v>
      </c>
    </row>
    <row r="702" spans="1:8" ht="26" hidden="1" x14ac:dyDescent="0.3">
      <c r="A702" s="62">
        <v>694</v>
      </c>
      <c r="B702" s="50">
        <v>1301</v>
      </c>
      <c r="C702" s="2" t="s">
        <v>252</v>
      </c>
      <c r="D702" s="2"/>
      <c r="E702" s="84" t="s">
        <v>741</v>
      </c>
      <c r="F702" s="28">
        <f t="shared" si="23"/>
        <v>11.6</v>
      </c>
      <c r="G702" s="118">
        <f t="shared" si="23"/>
        <v>11.6</v>
      </c>
      <c r="H702" s="124">
        <f t="shared" si="21"/>
        <v>100</v>
      </c>
    </row>
    <row r="703" spans="1:8" ht="26" hidden="1" x14ac:dyDescent="0.3">
      <c r="A703" s="62">
        <v>695</v>
      </c>
      <c r="B703" s="50">
        <v>1301</v>
      </c>
      <c r="C703" s="2" t="s">
        <v>314</v>
      </c>
      <c r="D703" s="2"/>
      <c r="E703" s="77" t="s">
        <v>110</v>
      </c>
      <c r="F703" s="28">
        <f t="shared" si="23"/>
        <v>11.6</v>
      </c>
      <c r="G703" s="118">
        <f t="shared" si="23"/>
        <v>11.6</v>
      </c>
      <c r="H703" s="124">
        <f t="shared" si="21"/>
        <v>100</v>
      </c>
    </row>
    <row r="704" spans="1:8" ht="13" hidden="1" x14ac:dyDescent="0.25">
      <c r="A704" s="62">
        <v>696</v>
      </c>
      <c r="B704" s="51">
        <v>1301</v>
      </c>
      <c r="C704" s="4" t="s">
        <v>314</v>
      </c>
      <c r="D704" s="4" t="s">
        <v>82</v>
      </c>
      <c r="E704" s="83" t="s">
        <v>83</v>
      </c>
      <c r="F704" s="58">
        <v>11.6</v>
      </c>
      <c r="G704" s="119">
        <v>11.6</v>
      </c>
      <c r="H704" s="123">
        <f t="shared" si="21"/>
        <v>100</v>
      </c>
    </row>
    <row r="705" spans="1:8" s="24" customFormat="1" ht="13" x14ac:dyDescent="0.3">
      <c r="A705" s="62">
        <v>51</v>
      </c>
      <c r="B705" s="51"/>
      <c r="C705" s="4"/>
      <c r="D705" s="4"/>
      <c r="E705" s="5" t="s">
        <v>32</v>
      </c>
      <c r="F705" s="28">
        <f>F9+F108+F114+F154+F220+F339+F356+F534+F588+F651+F700+F695</f>
        <v>2627821.7000000002</v>
      </c>
      <c r="G705" s="118">
        <f>G9+G108+G114+G154+G220+G339+G356+G534+G588+G651+G700+G695</f>
        <v>2542091.8200299996</v>
      </c>
      <c r="H705" s="124">
        <f t="shared" si="21"/>
        <v>96.737606666007792</v>
      </c>
    </row>
    <row r="706" spans="1:8" s="24" customFormat="1" ht="13" x14ac:dyDescent="0.3">
      <c r="A706" s="103"/>
      <c r="B706"/>
      <c r="C706" s="67"/>
      <c r="D706"/>
      <c r="E706" s="66"/>
      <c r="F706" s="31"/>
    </row>
    <row r="707" spans="1:8" s="24" customFormat="1" ht="13" x14ac:dyDescent="0.3">
      <c r="A707" s="103"/>
      <c r="B707"/>
      <c r="C707"/>
      <c r="D707" s="65"/>
      <c r="E707" s="59"/>
      <c r="F707" s="59"/>
    </row>
    <row r="708" spans="1:8" x14ac:dyDescent="0.25">
      <c r="A708" s="103"/>
      <c r="D708" s="59"/>
      <c r="E708" s="33"/>
      <c r="F708" s="33"/>
    </row>
    <row r="709" spans="1:8" ht="13" x14ac:dyDescent="0.3">
      <c r="A709" s="103"/>
      <c r="D709" s="24"/>
      <c r="E709" s="98"/>
      <c r="F709" s="72"/>
    </row>
    <row r="710" spans="1:8" ht="13" x14ac:dyDescent="0.3">
      <c r="A710" s="103"/>
      <c r="D710" s="24"/>
      <c r="E710" s="98"/>
      <c r="F710" s="72"/>
    </row>
    <row r="712" spans="1:8" x14ac:dyDescent="0.25">
      <c r="F712"/>
    </row>
    <row r="713" spans="1:8" x14ac:dyDescent="0.25">
      <c r="F713"/>
    </row>
    <row r="714" spans="1:8" x14ac:dyDescent="0.25">
      <c r="F714"/>
    </row>
  </sheetData>
  <autoFilter ref="A8:H705" xr:uid="{00000000-0001-0000-0000-000000000000}">
    <filterColumn colId="2">
      <filters blank="1"/>
    </filterColumn>
  </autoFilter>
  <mergeCells count="12">
    <mergeCell ref="F6:F7"/>
    <mergeCell ref="G6:H6"/>
    <mergeCell ref="A5:H5"/>
    <mergeCell ref="G1:H1"/>
    <mergeCell ref="G2:H2"/>
    <mergeCell ref="F3:H3"/>
    <mergeCell ref="G4:H4"/>
    <mergeCell ref="A6:A7"/>
    <mergeCell ref="B6:B7"/>
    <mergeCell ref="C6:C7"/>
    <mergeCell ref="D6:D7"/>
    <mergeCell ref="E6:E7"/>
  </mergeCells>
  <pageMargins left="0.78740157480314965" right="0.39370078740157483" top="0.31496062992125984" bottom="0.15748031496062992" header="0.19685039370078741" footer="0"/>
  <pageSetup paperSize="9" scale="76"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pageSetUpPr fitToPage="1"/>
  </sheetPr>
  <dimension ref="A2:F33"/>
  <sheetViews>
    <sheetView zoomScale="93" zoomScaleNormal="93" workbookViewId="0">
      <selection activeCell="A29" sqref="A29:XFD30"/>
    </sheetView>
  </sheetViews>
  <sheetFormatPr defaultRowHeight="13" x14ac:dyDescent="0.25"/>
  <cols>
    <col min="1" max="1" width="6.26953125" style="34" customWidth="1"/>
    <col min="2" max="2" width="60.26953125" style="31" customWidth="1"/>
    <col min="3" max="3" width="13" style="32" customWidth="1"/>
    <col min="4" max="4" width="13.54296875" style="32" customWidth="1"/>
    <col min="5" max="5" width="17.36328125" customWidth="1"/>
    <col min="6" max="6" width="9.54296875" customWidth="1"/>
  </cols>
  <sheetData>
    <row r="2" spans="1:6" ht="13.5" customHeight="1" x14ac:dyDescent="0.3">
      <c r="A2" s="131"/>
      <c r="B2" s="131"/>
      <c r="C2" s="131"/>
      <c r="D2" s="131"/>
      <c r="E2" s="162" t="s">
        <v>763</v>
      </c>
      <c r="F2" s="162"/>
    </row>
    <row r="3" spans="1:6" ht="15.75" customHeight="1" x14ac:dyDescent="0.3">
      <c r="A3" s="24"/>
      <c r="B3" s="24"/>
      <c r="C3" s="24"/>
      <c r="D3" s="24"/>
      <c r="E3" s="162" t="s">
        <v>35</v>
      </c>
      <c r="F3" s="162"/>
    </row>
    <row r="4" spans="1:6" ht="14.25" customHeight="1" x14ac:dyDescent="0.3">
      <c r="A4" s="24"/>
      <c r="B4" s="24"/>
      <c r="C4" s="24"/>
      <c r="D4" s="162" t="s">
        <v>36</v>
      </c>
      <c r="E4" s="162"/>
      <c r="F4" s="162"/>
    </row>
    <row r="5" spans="1:6" ht="12.75" customHeight="1" x14ac:dyDescent="0.3">
      <c r="A5" s="24"/>
      <c r="B5" s="24"/>
      <c r="C5" s="24"/>
      <c r="D5" s="24"/>
      <c r="E5" s="162" t="s">
        <v>888</v>
      </c>
      <c r="F5" s="162"/>
    </row>
    <row r="6" spans="1:6" ht="12.75" customHeight="1" x14ac:dyDescent="0.3">
      <c r="A6" s="76"/>
      <c r="B6" s="76"/>
      <c r="C6" s="76"/>
      <c r="D6" s="76"/>
    </row>
    <row r="7" spans="1:6" ht="25" customHeight="1" x14ac:dyDescent="0.25">
      <c r="B7" s="172" t="s">
        <v>886</v>
      </c>
      <c r="C7" s="172"/>
      <c r="D7" s="172"/>
      <c r="E7" s="172"/>
      <c r="F7" s="172"/>
    </row>
    <row r="8" spans="1:6" ht="16" customHeight="1" x14ac:dyDescent="0.25">
      <c r="B8" s="125"/>
      <c r="C8" s="125"/>
      <c r="D8" s="129"/>
    </row>
    <row r="9" spans="1:6" ht="30.75" customHeight="1" x14ac:dyDescent="0.25">
      <c r="A9" s="177" t="s">
        <v>0</v>
      </c>
      <c r="B9" s="178" t="s">
        <v>99</v>
      </c>
      <c r="C9" s="177" t="s">
        <v>64</v>
      </c>
      <c r="D9" s="173" t="s">
        <v>65</v>
      </c>
      <c r="E9" s="169" t="s">
        <v>887</v>
      </c>
      <c r="F9" s="170" t="s">
        <v>762</v>
      </c>
    </row>
    <row r="10" spans="1:6" ht="29.25" customHeight="1" x14ac:dyDescent="0.25">
      <c r="A10" s="177"/>
      <c r="B10" s="178"/>
      <c r="C10" s="177"/>
      <c r="D10" s="174"/>
      <c r="E10" s="169"/>
      <c r="F10" s="171"/>
    </row>
    <row r="11" spans="1:6" ht="13.5" customHeight="1" x14ac:dyDescent="0.25">
      <c r="A11" s="35">
        <v>1</v>
      </c>
      <c r="B11" s="44">
        <v>2</v>
      </c>
      <c r="C11" s="35">
        <v>3</v>
      </c>
      <c r="D11" s="130">
        <v>4</v>
      </c>
      <c r="E11" s="29">
        <v>5</v>
      </c>
      <c r="F11" s="29">
        <v>6</v>
      </c>
    </row>
    <row r="12" spans="1:6" ht="33.75" customHeight="1" x14ac:dyDescent="0.25">
      <c r="A12" s="145">
        <v>1</v>
      </c>
      <c r="B12" s="45" t="s">
        <v>741</v>
      </c>
      <c r="C12" s="55" t="s">
        <v>252</v>
      </c>
      <c r="D12" s="146">
        <v>20802</v>
      </c>
      <c r="E12" s="132">
        <v>20639.865259999999</v>
      </c>
      <c r="F12" s="133">
        <f>E12/D12*100</f>
        <v>99.220581001826744</v>
      </c>
    </row>
    <row r="13" spans="1:6" ht="45.5" customHeight="1" x14ac:dyDescent="0.25">
      <c r="A13" s="36">
        <v>2</v>
      </c>
      <c r="B13" s="96" t="s">
        <v>742</v>
      </c>
      <c r="C13" s="55" t="s">
        <v>279</v>
      </c>
      <c r="D13" s="146">
        <v>1158997.2</v>
      </c>
      <c r="E13" s="132">
        <v>1152901.42659</v>
      </c>
      <c r="F13" s="133">
        <f t="shared" ref="F13:F28" si="0">E13/D13*100</f>
        <v>99.474047615473111</v>
      </c>
    </row>
    <row r="14" spans="1:6" ht="42" x14ac:dyDescent="0.25">
      <c r="A14" s="145">
        <v>3</v>
      </c>
      <c r="B14" s="45" t="s">
        <v>769</v>
      </c>
      <c r="C14" s="55" t="s">
        <v>258</v>
      </c>
      <c r="D14" s="146">
        <v>13659.9</v>
      </c>
      <c r="E14" s="132">
        <v>13552.86008</v>
      </c>
      <c r="F14" s="133">
        <f t="shared" si="0"/>
        <v>99.216393092189548</v>
      </c>
    </row>
    <row r="15" spans="1:6" ht="28" x14ac:dyDescent="0.25">
      <c r="A15" s="145">
        <v>4</v>
      </c>
      <c r="B15" s="45" t="s">
        <v>743</v>
      </c>
      <c r="C15" s="55" t="s">
        <v>195</v>
      </c>
      <c r="D15" s="146">
        <v>158375.20000000001</v>
      </c>
      <c r="E15" s="132">
        <v>155686.56068</v>
      </c>
      <c r="F15" s="133">
        <f t="shared" si="0"/>
        <v>98.302360899938861</v>
      </c>
    </row>
    <row r="16" spans="1:6" ht="46" customHeight="1" x14ac:dyDescent="0.25">
      <c r="A16" s="145">
        <v>5</v>
      </c>
      <c r="B16" s="147" t="s">
        <v>593</v>
      </c>
      <c r="C16" s="55" t="s">
        <v>249</v>
      </c>
      <c r="D16" s="146">
        <v>99262.6</v>
      </c>
      <c r="E16" s="132">
        <v>97278.425990000003</v>
      </c>
      <c r="F16" s="133">
        <f t="shared" si="0"/>
        <v>98.001085998150359</v>
      </c>
    </row>
    <row r="17" spans="1:6" ht="33" customHeight="1" x14ac:dyDescent="0.25">
      <c r="A17" s="36">
        <v>6</v>
      </c>
      <c r="B17" s="45" t="s">
        <v>744</v>
      </c>
      <c r="C17" s="55" t="s">
        <v>297</v>
      </c>
      <c r="D17" s="146">
        <v>338.4</v>
      </c>
      <c r="E17" s="132">
        <v>338.4</v>
      </c>
      <c r="F17" s="133">
        <f t="shared" si="0"/>
        <v>100</v>
      </c>
    </row>
    <row r="18" spans="1:6" ht="28" x14ac:dyDescent="0.25">
      <c r="A18" s="145">
        <v>7</v>
      </c>
      <c r="B18" s="45" t="s">
        <v>596</v>
      </c>
      <c r="C18" s="55" t="s">
        <v>209</v>
      </c>
      <c r="D18" s="146">
        <v>228283.8</v>
      </c>
      <c r="E18" s="132">
        <v>227163.48608</v>
      </c>
      <c r="F18" s="133">
        <f t="shared" si="0"/>
        <v>99.509245106310658</v>
      </c>
    </row>
    <row r="19" spans="1:6" ht="43" customHeight="1" x14ac:dyDescent="0.25">
      <c r="A19" s="145">
        <v>8</v>
      </c>
      <c r="B19" s="148" t="s">
        <v>774</v>
      </c>
      <c r="C19" s="55" t="s">
        <v>201</v>
      </c>
      <c r="D19" s="146">
        <v>370455.6</v>
      </c>
      <c r="E19" s="132">
        <v>334902.02821000002</v>
      </c>
      <c r="F19" s="133">
        <f t="shared" si="0"/>
        <v>90.402744137219145</v>
      </c>
    </row>
    <row r="20" spans="1:6" ht="44.5" customHeight="1" x14ac:dyDescent="0.25">
      <c r="A20" s="145">
        <v>9</v>
      </c>
      <c r="B20" s="54" t="s">
        <v>745</v>
      </c>
      <c r="C20" s="55" t="s">
        <v>232</v>
      </c>
      <c r="D20" s="146">
        <v>2352.6999999999998</v>
      </c>
      <c r="E20" s="132">
        <v>2336.9274399999999</v>
      </c>
      <c r="F20" s="133">
        <f t="shared" si="0"/>
        <v>99.329597483742091</v>
      </c>
    </row>
    <row r="21" spans="1:6" ht="28" x14ac:dyDescent="0.25">
      <c r="A21" s="145">
        <v>10</v>
      </c>
      <c r="B21" s="53" t="s">
        <v>746</v>
      </c>
      <c r="C21" s="55" t="s">
        <v>234</v>
      </c>
      <c r="D21" s="146">
        <v>209346.1</v>
      </c>
      <c r="E21" s="132">
        <v>202676.26715999999</v>
      </c>
      <c r="F21" s="133">
        <f t="shared" si="0"/>
        <v>96.813968428358578</v>
      </c>
    </row>
    <row r="22" spans="1:6" ht="28" x14ac:dyDescent="0.25">
      <c r="A22" s="145">
        <v>11</v>
      </c>
      <c r="B22" s="45" t="s">
        <v>864</v>
      </c>
      <c r="C22" s="55" t="s">
        <v>292</v>
      </c>
      <c r="D22" s="146">
        <v>81379.8</v>
      </c>
      <c r="E22" s="132">
        <v>76953.373449999999</v>
      </c>
      <c r="F22" s="133">
        <f t="shared" si="0"/>
        <v>94.560779763528529</v>
      </c>
    </row>
    <row r="23" spans="1:6" ht="42" x14ac:dyDescent="0.25">
      <c r="A23" s="145">
        <v>12</v>
      </c>
      <c r="B23" s="45" t="s">
        <v>747</v>
      </c>
      <c r="C23" s="55" t="s">
        <v>221</v>
      </c>
      <c r="D23" s="146">
        <v>15206.7</v>
      </c>
      <c r="E23" s="132">
        <v>15111.245290000001</v>
      </c>
      <c r="F23" s="133">
        <f t="shared" si="0"/>
        <v>99.372285176928585</v>
      </c>
    </row>
    <row r="24" spans="1:6" ht="42.5" customHeight="1" x14ac:dyDescent="0.25">
      <c r="A24" s="145">
        <v>13</v>
      </c>
      <c r="B24" s="45" t="s">
        <v>597</v>
      </c>
      <c r="C24" s="55" t="s">
        <v>260</v>
      </c>
      <c r="D24" s="146">
        <v>661</v>
      </c>
      <c r="E24" s="132">
        <v>660.99981000000002</v>
      </c>
      <c r="F24" s="133">
        <f t="shared" si="0"/>
        <v>99.999971255673231</v>
      </c>
    </row>
    <row r="25" spans="1:6" ht="56" x14ac:dyDescent="0.25">
      <c r="A25" s="145">
        <v>14</v>
      </c>
      <c r="B25" s="53" t="s">
        <v>748</v>
      </c>
      <c r="C25" s="55" t="s">
        <v>261</v>
      </c>
      <c r="D25" s="146">
        <v>216.4</v>
      </c>
      <c r="E25" s="132">
        <v>216.38</v>
      </c>
      <c r="F25" s="133">
        <f t="shared" si="0"/>
        <v>99.990757855822537</v>
      </c>
    </row>
    <row r="26" spans="1:6" ht="42" x14ac:dyDescent="0.25">
      <c r="A26" s="36">
        <v>15</v>
      </c>
      <c r="B26" s="53" t="s">
        <v>799</v>
      </c>
      <c r="C26" s="55" t="s">
        <v>351</v>
      </c>
      <c r="D26" s="146">
        <v>79800.800000000003</v>
      </c>
      <c r="E26" s="132">
        <v>78117.723480000001</v>
      </c>
      <c r="F26" s="133">
        <f t="shared" si="0"/>
        <v>97.890902697717308</v>
      </c>
    </row>
    <row r="27" spans="1:6" ht="42" x14ac:dyDescent="0.25">
      <c r="A27" s="145">
        <v>16</v>
      </c>
      <c r="B27" s="53" t="s">
        <v>749</v>
      </c>
      <c r="C27" s="55" t="s">
        <v>439</v>
      </c>
      <c r="D27" s="146">
        <v>15641.6</v>
      </c>
      <c r="E27" s="132">
        <v>15574.49704</v>
      </c>
      <c r="F27" s="133">
        <f t="shared" si="0"/>
        <v>99.570996828968902</v>
      </c>
    </row>
    <row r="28" spans="1:6" ht="16.5" x14ac:dyDescent="0.35">
      <c r="A28" s="36">
        <v>17</v>
      </c>
      <c r="B28" s="46" t="s">
        <v>66</v>
      </c>
      <c r="C28" s="37"/>
      <c r="D28" s="149">
        <f>SUM(D12:D27)</f>
        <v>2454779.7999999993</v>
      </c>
      <c r="E28" s="155">
        <f>SUM(E12:E27)</f>
        <v>2394110.4665599996</v>
      </c>
      <c r="F28" s="156">
        <f t="shared" si="0"/>
        <v>97.528522377445029</v>
      </c>
    </row>
    <row r="29" spans="1:6" ht="16" hidden="1" customHeight="1" x14ac:dyDescent="0.35">
      <c r="B29" s="70"/>
      <c r="D29" s="71"/>
    </row>
    <row r="30" spans="1:6" ht="16" hidden="1" customHeight="1" x14ac:dyDescent="0.25">
      <c r="B30" s="61"/>
      <c r="C30" s="75"/>
      <c r="D30" s="60">
        <v>173042</v>
      </c>
      <c r="E30" s="134">
        <v>147981.35347</v>
      </c>
    </row>
    <row r="31" spans="1:6" s="24" customFormat="1" ht="14.25" customHeight="1" x14ac:dyDescent="0.3">
      <c r="A31" s="176"/>
      <c r="B31" s="176"/>
      <c r="C31" s="78"/>
      <c r="D31" s="78"/>
    </row>
    <row r="32" spans="1:6" s="24" customFormat="1" x14ac:dyDescent="0.3"/>
    <row r="33" spans="1:4" s="24" customFormat="1" ht="15.5" x14ac:dyDescent="0.35">
      <c r="A33" s="175"/>
      <c r="B33" s="175"/>
      <c r="C33" s="69"/>
      <c r="D33" s="69"/>
    </row>
  </sheetData>
  <mergeCells count="13">
    <mergeCell ref="A33:B33"/>
    <mergeCell ref="A31:B31"/>
    <mergeCell ref="A9:A10"/>
    <mergeCell ref="B9:B10"/>
    <mergeCell ref="C9:C10"/>
    <mergeCell ref="E9:E10"/>
    <mergeCell ref="F9:F10"/>
    <mergeCell ref="E2:F2"/>
    <mergeCell ref="E3:F3"/>
    <mergeCell ref="E5:F5"/>
    <mergeCell ref="D4:F4"/>
    <mergeCell ref="B7:F7"/>
    <mergeCell ref="D9:D10"/>
  </mergeCells>
  <pageMargins left="0.78740157480314965" right="0.59055118110236227" top="0.78740157480314965" bottom="0.19685039370078741" header="0" footer="0"/>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00000"/>
  </sheetPr>
  <dimension ref="A1:I526"/>
  <sheetViews>
    <sheetView topLeftCell="A6" zoomScale="130" zoomScaleNormal="130" workbookViewId="0"/>
  </sheetViews>
  <sheetFormatPr defaultRowHeight="12.5" x14ac:dyDescent="0.25"/>
  <cols>
    <col min="1" max="1" width="4.54296875" customWidth="1"/>
    <col min="2" max="2" width="7.7265625" customWidth="1"/>
    <col min="3" max="3" width="12.54296875" hidden="1" customWidth="1"/>
    <col min="4" max="4" width="7.81640625" hidden="1" customWidth="1"/>
    <col min="5" max="5" width="59.7265625" customWidth="1"/>
    <col min="6" max="6" width="12.453125" customWidth="1"/>
    <col min="7" max="7" width="11.7265625" style="31" customWidth="1"/>
    <col min="8" max="8" width="12.81640625" customWidth="1"/>
  </cols>
  <sheetData>
    <row r="1" spans="1:9" ht="12.75" hidden="1" customHeight="1" x14ac:dyDescent="0.25">
      <c r="A1" s="15"/>
      <c r="B1" s="15"/>
      <c r="C1" s="15"/>
      <c r="D1" s="179" t="s">
        <v>326</v>
      </c>
      <c r="E1" s="179"/>
      <c r="F1" s="179"/>
      <c r="G1" s="179"/>
    </row>
    <row r="2" spans="1:9" ht="12.75" hidden="1" customHeight="1" x14ac:dyDescent="0.3">
      <c r="A2" s="15"/>
      <c r="B2" s="15"/>
      <c r="C2" s="15"/>
      <c r="D2" s="162" t="s">
        <v>35</v>
      </c>
      <c r="E2" s="162"/>
      <c r="F2" s="162"/>
      <c r="G2" s="162"/>
    </row>
    <row r="3" spans="1:9" ht="12.75" hidden="1" customHeight="1" x14ac:dyDescent="0.3">
      <c r="D3" s="162" t="s">
        <v>36</v>
      </c>
      <c r="E3" s="162"/>
      <c r="F3" s="162"/>
      <c r="G3" s="162"/>
    </row>
    <row r="4" spans="1:9" ht="13" hidden="1" x14ac:dyDescent="0.3">
      <c r="A4" s="15"/>
      <c r="B4" s="15"/>
      <c r="C4" s="15"/>
      <c r="D4" s="162" t="s">
        <v>489</v>
      </c>
      <c r="E4" s="162"/>
      <c r="F4" s="162"/>
      <c r="G4" s="162"/>
    </row>
    <row r="5" spans="1:9" ht="78" hidden="1" customHeight="1" x14ac:dyDescent="0.25">
      <c r="A5" s="165" t="s">
        <v>488</v>
      </c>
      <c r="B5" s="165"/>
      <c r="C5" s="165"/>
      <c r="D5" s="165"/>
      <c r="E5" s="165"/>
      <c r="F5" s="165"/>
      <c r="G5" s="165"/>
    </row>
    <row r="6" spans="1:9" ht="13" x14ac:dyDescent="0.3">
      <c r="A6" s="21"/>
      <c r="E6" s="13"/>
      <c r="F6" s="13"/>
      <c r="G6" s="65"/>
    </row>
    <row r="7" spans="1:9" ht="42" customHeight="1" x14ac:dyDescent="0.25">
      <c r="A7" s="6" t="s">
        <v>0</v>
      </c>
      <c r="B7" s="6" t="s">
        <v>1</v>
      </c>
      <c r="C7" s="6" t="s">
        <v>2</v>
      </c>
      <c r="D7" s="6" t="s">
        <v>3</v>
      </c>
      <c r="E7" s="5" t="s">
        <v>100</v>
      </c>
      <c r="F7" s="5" t="s">
        <v>525</v>
      </c>
      <c r="G7" s="40" t="s">
        <v>526</v>
      </c>
      <c r="H7" s="110" t="s">
        <v>527</v>
      </c>
      <c r="I7" s="110" t="s">
        <v>528</v>
      </c>
    </row>
    <row r="8" spans="1:9" ht="15" hidden="1" customHeight="1" x14ac:dyDescent="0.25">
      <c r="A8" s="5">
        <v>1</v>
      </c>
      <c r="B8" s="5">
        <v>2</v>
      </c>
      <c r="C8" s="5">
        <v>3</v>
      </c>
      <c r="D8" s="5">
        <v>4</v>
      </c>
      <c r="E8" s="5">
        <v>5</v>
      </c>
      <c r="F8" s="5"/>
      <c r="G8" s="27">
        <v>6</v>
      </c>
    </row>
    <row r="9" spans="1:9" ht="18.75" customHeight="1" x14ac:dyDescent="0.3">
      <c r="A9" s="62">
        <v>1</v>
      </c>
      <c r="B9" s="1">
        <v>100</v>
      </c>
      <c r="C9" s="2"/>
      <c r="D9" s="2"/>
      <c r="E9" s="82" t="s">
        <v>4</v>
      </c>
      <c r="F9" s="105">
        <v>140654.9</v>
      </c>
      <c r="G9" s="28">
        <f>G10+G14+G23+G37+G52+G56+G33+G48</f>
        <v>125919.90000000002</v>
      </c>
      <c r="H9" s="73">
        <f>G9-F9</f>
        <v>-14734.999999999971</v>
      </c>
      <c r="I9" s="111">
        <f>G9/F9*100</f>
        <v>89.524005207070658</v>
      </c>
    </row>
    <row r="10" spans="1:9" ht="29.25" customHeight="1" x14ac:dyDescent="0.3">
      <c r="A10" s="62">
        <v>2</v>
      </c>
      <c r="B10" s="50">
        <v>102</v>
      </c>
      <c r="C10" s="2"/>
      <c r="D10" s="2"/>
      <c r="E10" s="77" t="s">
        <v>68</v>
      </c>
      <c r="F10" s="106">
        <v>2032.5</v>
      </c>
      <c r="G10" s="28">
        <f>G11</f>
        <v>2073.8000000000002</v>
      </c>
      <c r="H10" s="73">
        <f>G10-F10</f>
        <v>41.300000000000182</v>
      </c>
      <c r="I10" s="111">
        <f>G10/F10*100</f>
        <v>102.03198031980321</v>
      </c>
    </row>
    <row r="11" spans="1:9" ht="16.5" hidden="1" customHeight="1" x14ac:dyDescent="0.3">
      <c r="A11" s="62">
        <v>3</v>
      </c>
      <c r="B11" s="50">
        <v>102</v>
      </c>
      <c r="C11" s="2" t="s">
        <v>189</v>
      </c>
      <c r="D11" s="2"/>
      <c r="E11" s="77" t="s">
        <v>156</v>
      </c>
      <c r="F11" s="77"/>
      <c r="G11" s="28">
        <f>G12</f>
        <v>2073.8000000000002</v>
      </c>
    </row>
    <row r="12" spans="1:9" ht="18.75" hidden="1" customHeight="1" x14ac:dyDescent="0.3">
      <c r="A12" s="62">
        <v>4</v>
      </c>
      <c r="B12" s="50">
        <v>102</v>
      </c>
      <c r="C12" s="2" t="s">
        <v>246</v>
      </c>
      <c r="D12" s="2"/>
      <c r="E12" s="77" t="s">
        <v>30</v>
      </c>
      <c r="F12" s="77"/>
      <c r="G12" s="28">
        <f>G13</f>
        <v>2073.8000000000002</v>
      </c>
    </row>
    <row r="13" spans="1:9" ht="27.65" hidden="1" customHeight="1" x14ac:dyDescent="0.25">
      <c r="A13" s="62">
        <v>5</v>
      </c>
      <c r="B13" s="51">
        <v>102</v>
      </c>
      <c r="C13" s="4" t="s">
        <v>246</v>
      </c>
      <c r="D13" s="4" t="s">
        <v>50</v>
      </c>
      <c r="E13" s="83" t="s">
        <v>81</v>
      </c>
      <c r="F13" s="83"/>
      <c r="G13" s="58">
        <v>2073.8000000000002</v>
      </c>
    </row>
    <row r="14" spans="1:9" ht="41.15" customHeight="1" x14ac:dyDescent="0.3">
      <c r="A14" s="62">
        <v>6</v>
      </c>
      <c r="B14" s="50">
        <v>103</v>
      </c>
      <c r="C14" s="2"/>
      <c r="D14" s="2"/>
      <c r="E14" s="77" t="s">
        <v>27</v>
      </c>
      <c r="F14" s="106">
        <v>5392.9</v>
      </c>
      <c r="G14" s="28">
        <f>G15</f>
        <v>5186.1000000000004</v>
      </c>
      <c r="H14" s="73">
        <f>G14-F14</f>
        <v>-206.79999999999927</v>
      </c>
      <c r="I14" s="111">
        <f>G14/F14*100</f>
        <v>96.165328487455739</v>
      </c>
    </row>
    <row r="15" spans="1:9" ht="17.25" hidden="1" customHeight="1" x14ac:dyDescent="0.3">
      <c r="A15" s="62">
        <v>7</v>
      </c>
      <c r="B15" s="79">
        <v>103</v>
      </c>
      <c r="C15" s="2" t="s">
        <v>189</v>
      </c>
      <c r="D15" s="2"/>
      <c r="E15" s="77" t="s">
        <v>156</v>
      </c>
      <c r="F15" s="77"/>
      <c r="G15" s="28">
        <f>G18+G16+G21</f>
        <v>5186.1000000000004</v>
      </c>
    </row>
    <row r="16" spans="1:9" ht="18.75" hidden="1" customHeight="1" x14ac:dyDescent="0.3">
      <c r="A16" s="62">
        <v>8</v>
      </c>
      <c r="B16" s="79">
        <v>103</v>
      </c>
      <c r="C16" s="4" t="s">
        <v>248</v>
      </c>
      <c r="D16" s="2"/>
      <c r="E16" s="77" t="s">
        <v>108</v>
      </c>
      <c r="F16" s="77"/>
      <c r="G16" s="28">
        <f>G17</f>
        <v>400</v>
      </c>
    </row>
    <row r="17" spans="1:9" ht="26.25" hidden="1" customHeight="1" x14ac:dyDescent="0.25">
      <c r="A17" s="62">
        <v>9</v>
      </c>
      <c r="B17" s="80">
        <v>103</v>
      </c>
      <c r="C17" s="4" t="s">
        <v>248</v>
      </c>
      <c r="D17" s="4" t="s">
        <v>50</v>
      </c>
      <c r="E17" s="83" t="s">
        <v>81</v>
      </c>
      <c r="F17" s="83"/>
      <c r="G17" s="58">
        <v>400</v>
      </c>
    </row>
    <row r="18" spans="1:9" ht="27.75" hidden="1" customHeight="1" x14ac:dyDescent="0.3">
      <c r="A18" s="62">
        <v>10</v>
      </c>
      <c r="B18" s="79">
        <v>103</v>
      </c>
      <c r="C18" s="56" t="s">
        <v>247</v>
      </c>
      <c r="D18" s="10"/>
      <c r="E18" s="77" t="s">
        <v>107</v>
      </c>
      <c r="F18" s="77"/>
      <c r="G18" s="28">
        <f>G19+G20</f>
        <v>2998.1</v>
      </c>
    </row>
    <row r="19" spans="1:9" ht="25.5" hidden="1" customHeight="1" x14ac:dyDescent="0.25">
      <c r="A19" s="62">
        <v>11</v>
      </c>
      <c r="B19" s="80">
        <v>103</v>
      </c>
      <c r="C19" s="57" t="s">
        <v>247</v>
      </c>
      <c r="D19" s="4" t="s">
        <v>50</v>
      </c>
      <c r="E19" s="83" t="s">
        <v>81</v>
      </c>
      <c r="F19" s="83"/>
      <c r="G19" s="58">
        <v>2178.5</v>
      </c>
    </row>
    <row r="20" spans="1:9" ht="27.75" hidden="1" customHeight="1" x14ac:dyDescent="0.25">
      <c r="A20" s="62">
        <v>12</v>
      </c>
      <c r="B20" s="80">
        <v>103</v>
      </c>
      <c r="C20" s="57" t="s">
        <v>247</v>
      </c>
      <c r="D20" s="4">
        <v>240</v>
      </c>
      <c r="E20" s="83" t="s">
        <v>77</v>
      </c>
      <c r="F20" s="83"/>
      <c r="G20" s="58">
        <v>819.6</v>
      </c>
    </row>
    <row r="21" spans="1:9" s="21" customFormat="1" ht="26" hidden="1" x14ac:dyDescent="0.3">
      <c r="A21" s="62">
        <v>13</v>
      </c>
      <c r="B21" s="79">
        <v>103</v>
      </c>
      <c r="C21" s="56" t="s">
        <v>330</v>
      </c>
      <c r="D21" s="2"/>
      <c r="E21" s="77" t="s">
        <v>329</v>
      </c>
      <c r="F21" s="77"/>
      <c r="G21" s="28">
        <f>G22</f>
        <v>1788</v>
      </c>
    </row>
    <row r="22" spans="1:9" ht="26" hidden="1" x14ac:dyDescent="0.25">
      <c r="A22" s="62">
        <v>14</v>
      </c>
      <c r="B22" s="80">
        <v>103</v>
      </c>
      <c r="C22" s="57" t="s">
        <v>330</v>
      </c>
      <c r="D22" s="4" t="s">
        <v>50</v>
      </c>
      <c r="E22" s="83" t="s">
        <v>81</v>
      </c>
      <c r="F22" s="83"/>
      <c r="G22" s="58">
        <v>1788</v>
      </c>
    </row>
    <row r="23" spans="1:9" ht="40.5" customHeight="1" x14ac:dyDescent="0.3">
      <c r="A23" s="62">
        <v>15</v>
      </c>
      <c r="B23" s="50">
        <v>104</v>
      </c>
      <c r="C23" s="2"/>
      <c r="D23" s="2"/>
      <c r="E23" s="77" t="s">
        <v>33</v>
      </c>
      <c r="F23" s="106">
        <v>63124.2</v>
      </c>
      <c r="G23" s="28">
        <f>G24</f>
        <v>62719.100000000006</v>
      </c>
      <c r="H23" s="73">
        <f>G23-F23</f>
        <v>-405.09999999999127</v>
      </c>
      <c r="I23" s="111">
        <f>G23/F23*100</f>
        <v>99.358249292664311</v>
      </c>
    </row>
    <row r="24" spans="1:9" s="21" customFormat="1" ht="39" hidden="1" x14ac:dyDescent="0.3">
      <c r="A24" s="62">
        <v>16</v>
      </c>
      <c r="B24" s="79">
        <v>104</v>
      </c>
      <c r="C24" s="10" t="s">
        <v>249</v>
      </c>
      <c r="D24" s="2"/>
      <c r="E24" s="77" t="s">
        <v>396</v>
      </c>
      <c r="F24" s="77"/>
      <c r="G24" s="28">
        <f>G25</f>
        <v>62719.100000000006</v>
      </c>
    </row>
    <row r="25" spans="1:9" s="21" customFormat="1" ht="64.5" hidden="1" customHeight="1" x14ac:dyDescent="0.3">
      <c r="A25" s="62">
        <v>17</v>
      </c>
      <c r="B25" s="79">
        <v>104</v>
      </c>
      <c r="C25" s="10" t="s">
        <v>250</v>
      </c>
      <c r="D25" s="2"/>
      <c r="E25" s="77" t="s">
        <v>395</v>
      </c>
      <c r="F25" s="77"/>
      <c r="G25" s="28">
        <f>G26+G30</f>
        <v>62719.100000000006</v>
      </c>
    </row>
    <row r="26" spans="1:9" ht="27" hidden="1" customHeight="1" x14ac:dyDescent="0.3">
      <c r="A26" s="62">
        <v>18</v>
      </c>
      <c r="B26" s="50">
        <v>104</v>
      </c>
      <c r="C26" s="2" t="s">
        <v>315</v>
      </c>
      <c r="D26" s="2"/>
      <c r="E26" s="77" t="s">
        <v>109</v>
      </c>
      <c r="F26" s="77"/>
      <c r="G26" s="28">
        <f>G27+G28+G29</f>
        <v>36104.500000000007</v>
      </c>
    </row>
    <row r="27" spans="1:9" ht="26.25" hidden="1" customHeight="1" x14ac:dyDescent="0.25">
      <c r="A27" s="62">
        <v>19</v>
      </c>
      <c r="B27" s="51">
        <v>104</v>
      </c>
      <c r="C27" s="4" t="s">
        <v>315</v>
      </c>
      <c r="D27" s="4" t="s">
        <v>50</v>
      </c>
      <c r="E27" s="7" t="s">
        <v>81</v>
      </c>
      <c r="F27" s="7"/>
      <c r="G27" s="58">
        <f>33735.8+1559.9</f>
        <v>35295.700000000004</v>
      </c>
    </row>
    <row r="28" spans="1:9" ht="26" hidden="1" x14ac:dyDescent="0.25">
      <c r="A28" s="62">
        <v>20</v>
      </c>
      <c r="B28" s="51">
        <v>104</v>
      </c>
      <c r="C28" s="4" t="s">
        <v>315</v>
      </c>
      <c r="D28" s="4" t="s">
        <v>78</v>
      </c>
      <c r="E28" s="83" t="s">
        <v>77</v>
      </c>
      <c r="F28" s="83"/>
      <c r="G28" s="58">
        <f>530+128.8+100</f>
        <v>758.8</v>
      </c>
    </row>
    <row r="29" spans="1:9" ht="13" hidden="1" x14ac:dyDescent="0.25">
      <c r="A29" s="62">
        <v>21</v>
      </c>
      <c r="B29" s="51">
        <v>104</v>
      </c>
      <c r="C29" s="4" t="s">
        <v>315</v>
      </c>
      <c r="D29" s="4" t="s">
        <v>79</v>
      </c>
      <c r="E29" s="83" t="s">
        <v>80</v>
      </c>
      <c r="F29" s="83"/>
      <c r="G29" s="58">
        <v>50</v>
      </c>
    </row>
    <row r="30" spans="1:9" ht="13" hidden="1" x14ac:dyDescent="0.3">
      <c r="A30" s="62">
        <v>22</v>
      </c>
      <c r="B30" s="50">
        <v>104</v>
      </c>
      <c r="C30" s="10" t="s">
        <v>251</v>
      </c>
      <c r="D30" s="2"/>
      <c r="E30" s="77" t="s">
        <v>175</v>
      </c>
      <c r="F30" s="77"/>
      <c r="G30" s="28">
        <f>G31+G32</f>
        <v>26614.6</v>
      </c>
    </row>
    <row r="31" spans="1:9" ht="27" hidden="1" customHeight="1" x14ac:dyDescent="0.25">
      <c r="A31" s="62">
        <v>23</v>
      </c>
      <c r="B31" s="51">
        <v>104</v>
      </c>
      <c r="C31" s="4" t="s">
        <v>251</v>
      </c>
      <c r="D31" s="4" t="s">
        <v>50</v>
      </c>
      <c r="E31" s="7" t="s">
        <v>81</v>
      </c>
      <c r="F31" s="7"/>
      <c r="G31" s="58">
        <v>19491</v>
      </c>
    </row>
    <row r="32" spans="1:9" ht="26.25" hidden="1" customHeight="1" x14ac:dyDescent="0.25">
      <c r="A32" s="62">
        <v>24</v>
      </c>
      <c r="B32" s="51">
        <v>104</v>
      </c>
      <c r="C32" s="4" t="s">
        <v>251</v>
      </c>
      <c r="D32" s="4" t="s">
        <v>78</v>
      </c>
      <c r="E32" s="83" t="s">
        <v>77</v>
      </c>
      <c r="F32" s="83"/>
      <c r="G32" s="58">
        <f>6728.6+395</f>
        <v>7123.6</v>
      </c>
    </row>
    <row r="33" spans="1:9" ht="13" x14ac:dyDescent="0.3">
      <c r="A33" s="62">
        <v>25</v>
      </c>
      <c r="B33" s="50">
        <v>105</v>
      </c>
      <c r="C33" s="4"/>
      <c r="D33" s="4"/>
      <c r="E33" s="77" t="s">
        <v>341</v>
      </c>
      <c r="F33" s="106">
        <v>19.399999999999999</v>
      </c>
      <c r="G33" s="28">
        <f>G34</f>
        <v>35.6</v>
      </c>
      <c r="H33" s="73">
        <f>G33-F33</f>
        <v>16.200000000000003</v>
      </c>
      <c r="I33" s="111">
        <f>G33/F33*100</f>
        <v>183.50515463917526</v>
      </c>
    </row>
    <row r="34" spans="1:9" ht="13" hidden="1" x14ac:dyDescent="0.3">
      <c r="A34" s="62">
        <v>26</v>
      </c>
      <c r="B34" s="50">
        <v>105</v>
      </c>
      <c r="C34" s="2" t="s">
        <v>189</v>
      </c>
      <c r="D34" s="4"/>
      <c r="E34" s="77" t="s">
        <v>156</v>
      </c>
      <c r="F34" s="77"/>
      <c r="G34" s="28">
        <f>G35</f>
        <v>35.6</v>
      </c>
    </row>
    <row r="35" spans="1:9" ht="60" hidden="1" customHeight="1" x14ac:dyDescent="0.3">
      <c r="A35" s="62">
        <v>27</v>
      </c>
      <c r="B35" s="50">
        <v>105</v>
      </c>
      <c r="C35" s="2" t="s">
        <v>342</v>
      </c>
      <c r="D35" s="4"/>
      <c r="E35" s="77" t="s">
        <v>343</v>
      </c>
      <c r="F35" s="77"/>
      <c r="G35" s="28">
        <f>G36</f>
        <v>35.6</v>
      </c>
    </row>
    <row r="36" spans="1:9" ht="26.25" hidden="1" customHeight="1" x14ac:dyDescent="0.25">
      <c r="A36" s="62">
        <v>28</v>
      </c>
      <c r="B36" s="51">
        <v>105</v>
      </c>
      <c r="C36" s="4" t="s">
        <v>342</v>
      </c>
      <c r="D36" s="4" t="s">
        <v>78</v>
      </c>
      <c r="E36" s="83" t="s">
        <v>77</v>
      </c>
      <c r="F36" s="83"/>
      <c r="G36" s="64">
        <v>35.6</v>
      </c>
    </row>
    <row r="37" spans="1:9" ht="31.5" customHeight="1" x14ac:dyDescent="0.3">
      <c r="A37" s="62">
        <v>29</v>
      </c>
      <c r="B37" s="50">
        <v>106</v>
      </c>
      <c r="C37" s="2"/>
      <c r="D37" s="2"/>
      <c r="E37" s="77" t="s">
        <v>31</v>
      </c>
      <c r="F37" s="106">
        <v>15686.8</v>
      </c>
      <c r="G37" s="28">
        <f>G38+G42</f>
        <v>16199.099999999999</v>
      </c>
      <c r="H37" s="73">
        <f>G37-F37</f>
        <v>512.29999999999927</v>
      </c>
      <c r="I37" s="111">
        <f>G37/F37*100</f>
        <v>103.2658030955963</v>
      </c>
    </row>
    <row r="38" spans="1:9" ht="26" hidden="1" x14ac:dyDescent="0.3">
      <c r="A38" s="62">
        <v>30</v>
      </c>
      <c r="B38" s="50">
        <v>106</v>
      </c>
      <c r="C38" s="2" t="s">
        <v>252</v>
      </c>
      <c r="D38" s="2"/>
      <c r="E38" s="77" t="s">
        <v>397</v>
      </c>
      <c r="F38" s="77"/>
      <c r="G38" s="28">
        <f>G39</f>
        <v>12444.8</v>
      </c>
    </row>
    <row r="39" spans="1:9" ht="28.5" hidden="1" customHeight="1" x14ac:dyDescent="0.3">
      <c r="A39" s="62">
        <v>31</v>
      </c>
      <c r="B39" s="50">
        <v>106</v>
      </c>
      <c r="C39" s="2" t="s">
        <v>253</v>
      </c>
      <c r="D39" s="2"/>
      <c r="E39" s="77" t="s">
        <v>109</v>
      </c>
      <c r="F39" s="77"/>
      <c r="G39" s="28">
        <f>G40+G41</f>
        <v>12444.8</v>
      </c>
    </row>
    <row r="40" spans="1:9" ht="27" hidden="1" customHeight="1" x14ac:dyDescent="0.25">
      <c r="A40" s="62">
        <v>32</v>
      </c>
      <c r="B40" s="51">
        <v>106</v>
      </c>
      <c r="C40" s="57" t="s">
        <v>253</v>
      </c>
      <c r="D40" s="4" t="s">
        <v>50</v>
      </c>
      <c r="E40" s="7" t="s">
        <v>81</v>
      </c>
      <c r="F40" s="7"/>
      <c r="G40" s="58">
        <f>10798.4+27.6</f>
        <v>10826</v>
      </c>
    </row>
    <row r="41" spans="1:9" ht="28.5" hidden="1" customHeight="1" x14ac:dyDescent="0.25">
      <c r="A41" s="62">
        <v>33</v>
      </c>
      <c r="B41" s="51">
        <v>106</v>
      </c>
      <c r="C41" s="57" t="s">
        <v>253</v>
      </c>
      <c r="D41" s="4">
        <v>240</v>
      </c>
      <c r="E41" s="83" t="s">
        <v>77</v>
      </c>
      <c r="F41" s="83"/>
      <c r="G41" s="58">
        <v>1618.8</v>
      </c>
    </row>
    <row r="42" spans="1:9" ht="17.25" hidden="1" customHeight="1" x14ac:dyDescent="0.3">
      <c r="A42" s="62">
        <v>34</v>
      </c>
      <c r="B42" s="50">
        <v>106</v>
      </c>
      <c r="C42" s="2" t="s">
        <v>189</v>
      </c>
      <c r="D42" s="2"/>
      <c r="E42" s="77" t="s">
        <v>106</v>
      </c>
      <c r="F42" s="77"/>
      <c r="G42" s="28">
        <f>G43+G45</f>
        <v>3754.3</v>
      </c>
    </row>
    <row r="43" spans="1:9" ht="27" hidden="1" customHeight="1" x14ac:dyDescent="0.3">
      <c r="A43" s="62">
        <v>35</v>
      </c>
      <c r="B43" s="50">
        <v>106</v>
      </c>
      <c r="C43" s="2" t="s">
        <v>255</v>
      </c>
      <c r="D43" s="2"/>
      <c r="E43" s="77" t="s">
        <v>28</v>
      </c>
      <c r="F43" s="77"/>
      <c r="G43" s="28">
        <f>G44</f>
        <v>1030.3</v>
      </c>
    </row>
    <row r="44" spans="1:9" ht="24.75" hidden="1" customHeight="1" x14ac:dyDescent="0.25">
      <c r="A44" s="62">
        <v>36</v>
      </c>
      <c r="B44" s="51">
        <v>106</v>
      </c>
      <c r="C44" s="4" t="s">
        <v>255</v>
      </c>
      <c r="D44" s="4" t="s">
        <v>50</v>
      </c>
      <c r="E44" s="7" t="s">
        <v>81</v>
      </c>
      <c r="F44" s="7"/>
      <c r="G44" s="58">
        <v>1030.3</v>
      </c>
    </row>
    <row r="45" spans="1:9" ht="27.75" hidden="1" customHeight="1" x14ac:dyDescent="0.3">
      <c r="A45" s="62">
        <v>37</v>
      </c>
      <c r="B45" s="79">
        <v>106</v>
      </c>
      <c r="C45" s="56" t="s">
        <v>254</v>
      </c>
      <c r="D45" s="10"/>
      <c r="E45" s="77" t="s">
        <v>107</v>
      </c>
      <c r="F45" s="77"/>
      <c r="G45" s="28">
        <f>G46+G47</f>
        <v>2724</v>
      </c>
    </row>
    <row r="46" spans="1:9" ht="25.5" hidden="1" customHeight="1" x14ac:dyDescent="0.25">
      <c r="A46" s="62">
        <v>38</v>
      </c>
      <c r="B46" s="80">
        <v>106</v>
      </c>
      <c r="C46" s="57" t="s">
        <v>254</v>
      </c>
      <c r="D46" s="4" t="s">
        <v>50</v>
      </c>
      <c r="E46" s="7" t="s">
        <v>81</v>
      </c>
      <c r="F46" s="7"/>
      <c r="G46" s="58">
        <v>2305.6</v>
      </c>
    </row>
    <row r="47" spans="1:9" ht="27.75" hidden="1" customHeight="1" x14ac:dyDescent="0.25">
      <c r="A47" s="62">
        <v>39</v>
      </c>
      <c r="B47" s="80">
        <v>106</v>
      </c>
      <c r="C47" s="57" t="s">
        <v>254</v>
      </c>
      <c r="D47" s="4">
        <v>240</v>
      </c>
      <c r="E47" s="83" t="s">
        <v>77</v>
      </c>
      <c r="F47" s="83"/>
      <c r="G47" s="58">
        <v>418.4</v>
      </c>
    </row>
    <row r="48" spans="1:9" ht="14.25" customHeight="1" x14ac:dyDescent="0.3">
      <c r="A48" s="62">
        <v>40</v>
      </c>
      <c r="B48" s="79">
        <v>107</v>
      </c>
      <c r="C48" s="2"/>
      <c r="D48" s="2"/>
      <c r="E48" s="99" t="s">
        <v>499</v>
      </c>
      <c r="F48" s="107">
        <v>0</v>
      </c>
      <c r="G48" s="28">
        <f>G49</f>
        <v>4803</v>
      </c>
      <c r="H48" s="73">
        <f>G48-F48</f>
        <v>4803</v>
      </c>
      <c r="I48" s="111"/>
    </row>
    <row r="49" spans="1:9" ht="20.149999999999999" hidden="1" customHeight="1" x14ac:dyDescent="0.3">
      <c r="A49" s="62">
        <v>41</v>
      </c>
      <c r="B49" s="79">
        <v>107</v>
      </c>
      <c r="C49" s="10" t="s">
        <v>189</v>
      </c>
      <c r="D49" s="2"/>
      <c r="E49" s="99" t="s">
        <v>156</v>
      </c>
      <c r="F49" s="99"/>
      <c r="G49" s="28">
        <f>G50</f>
        <v>4803</v>
      </c>
    </row>
    <row r="50" spans="1:9" ht="27" hidden="1" customHeight="1" x14ac:dyDescent="0.3">
      <c r="A50" s="62">
        <v>42</v>
      </c>
      <c r="B50" s="79">
        <v>107</v>
      </c>
      <c r="C50" s="2" t="s">
        <v>500</v>
      </c>
      <c r="D50" s="2"/>
      <c r="E50" s="77" t="s">
        <v>501</v>
      </c>
      <c r="F50" s="77"/>
      <c r="G50" s="28">
        <f>G51</f>
        <v>4803</v>
      </c>
    </row>
    <row r="51" spans="1:9" ht="17.149999999999999" hidden="1" customHeight="1" x14ac:dyDescent="0.25">
      <c r="A51" s="62">
        <v>43</v>
      </c>
      <c r="B51" s="80">
        <v>107</v>
      </c>
      <c r="C51" s="4" t="s">
        <v>500</v>
      </c>
      <c r="D51" s="4" t="s">
        <v>502</v>
      </c>
      <c r="E51" s="83" t="s">
        <v>503</v>
      </c>
      <c r="F51" s="83"/>
      <c r="G51" s="58">
        <v>4803</v>
      </c>
    </row>
    <row r="52" spans="1:9" ht="12.75" customHeight="1" x14ac:dyDescent="0.3">
      <c r="A52" s="62">
        <v>44</v>
      </c>
      <c r="B52" s="50">
        <v>111</v>
      </c>
      <c r="C52" s="2"/>
      <c r="D52" s="2"/>
      <c r="E52" s="77" t="s">
        <v>5</v>
      </c>
      <c r="F52" s="106">
        <v>2317</v>
      </c>
      <c r="G52" s="28">
        <f>G53</f>
        <v>1580.1</v>
      </c>
      <c r="H52" s="73">
        <f>G52-F52</f>
        <v>-736.90000000000009</v>
      </c>
      <c r="I52" s="111">
        <f>G52/F52*100</f>
        <v>68.195943029779883</v>
      </c>
    </row>
    <row r="53" spans="1:9" ht="12.75" hidden="1" customHeight="1" x14ac:dyDescent="0.3">
      <c r="A53" s="62">
        <v>45</v>
      </c>
      <c r="B53" s="50">
        <v>111</v>
      </c>
      <c r="C53" s="2" t="s">
        <v>189</v>
      </c>
      <c r="D53" s="2"/>
      <c r="E53" s="77" t="s">
        <v>156</v>
      </c>
      <c r="F53" s="77"/>
      <c r="G53" s="28">
        <f>G54</f>
        <v>1580.1</v>
      </c>
    </row>
    <row r="54" spans="1:9" ht="12.75" hidden="1" customHeight="1" x14ac:dyDescent="0.3">
      <c r="A54" s="62">
        <v>46</v>
      </c>
      <c r="B54" s="50">
        <v>111</v>
      </c>
      <c r="C54" s="2" t="s">
        <v>256</v>
      </c>
      <c r="D54" s="2"/>
      <c r="E54" s="77" t="s">
        <v>6</v>
      </c>
      <c r="F54" s="77"/>
      <c r="G54" s="28">
        <f>G55</f>
        <v>1580.1</v>
      </c>
    </row>
    <row r="55" spans="1:9" ht="12.75" hidden="1" customHeight="1" x14ac:dyDescent="0.25">
      <c r="A55" s="62">
        <v>47</v>
      </c>
      <c r="B55" s="51">
        <v>111</v>
      </c>
      <c r="C55" s="4" t="s">
        <v>256</v>
      </c>
      <c r="D55" s="4" t="s">
        <v>51</v>
      </c>
      <c r="E55" s="83" t="s">
        <v>52</v>
      </c>
      <c r="F55" s="83"/>
      <c r="G55" s="58">
        <f>1545.1+35</f>
        <v>1580.1</v>
      </c>
    </row>
    <row r="56" spans="1:9" ht="12.75" customHeight="1" x14ac:dyDescent="0.3">
      <c r="A56" s="62">
        <v>48</v>
      </c>
      <c r="B56" s="50">
        <v>113</v>
      </c>
      <c r="C56" s="2"/>
      <c r="D56" s="2"/>
      <c r="E56" s="77" t="s">
        <v>25</v>
      </c>
      <c r="F56" s="106">
        <v>52082.1</v>
      </c>
      <c r="G56" s="28">
        <f>G57+G64+G84+G60+G70+G75</f>
        <v>33323.1</v>
      </c>
      <c r="H56" s="73">
        <f>G56-F56</f>
        <v>-18759</v>
      </c>
      <c r="I56" s="111">
        <f>G56/F56*100</f>
        <v>63.98186709061271</v>
      </c>
    </row>
    <row r="57" spans="1:9" ht="29.25" hidden="1" customHeight="1" x14ac:dyDescent="0.3">
      <c r="A57" s="62">
        <v>49</v>
      </c>
      <c r="B57" s="50">
        <v>113</v>
      </c>
      <c r="C57" s="2" t="s">
        <v>252</v>
      </c>
      <c r="D57" s="2"/>
      <c r="E57" s="77" t="s">
        <v>397</v>
      </c>
      <c r="F57" s="77"/>
      <c r="G57" s="28">
        <f>G58</f>
        <v>1000</v>
      </c>
    </row>
    <row r="58" spans="1:9" ht="30.75" hidden="1" customHeight="1" x14ac:dyDescent="0.3">
      <c r="A58" s="62">
        <v>50</v>
      </c>
      <c r="B58" s="50">
        <v>113</v>
      </c>
      <c r="C58" s="2" t="s">
        <v>257</v>
      </c>
      <c r="D58" s="2"/>
      <c r="E58" s="84" t="s">
        <v>417</v>
      </c>
      <c r="F58" s="84"/>
      <c r="G58" s="28">
        <f>G59</f>
        <v>1000</v>
      </c>
    </row>
    <row r="59" spans="1:9" s="20" customFormat="1" ht="13.5" hidden="1" customHeight="1" x14ac:dyDescent="0.25">
      <c r="A59" s="62">
        <v>51</v>
      </c>
      <c r="B59" s="51">
        <v>113</v>
      </c>
      <c r="C59" s="4" t="s">
        <v>257</v>
      </c>
      <c r="D59" s="48" t="s">
        <v>53</v>
      </c>
      <c r="E59" s="83" t="s">
        <v>54</v>
      </c>
      <c r="F59" s="83"/>
      <c r="G59" s="58">
        <v>1000</v>
      </c>
    </row>
    <row r="60" spans="1:9" ht="39.75" hidden="1" customHeight="1" x14ac:dyDescent="0.3">
      <c r="A60" s="62">
        <v>52</v>
      </c>
      <c r="B60" s="79">
        <v>113</v>
      </c>
      <c r="C60" s="10" t="s">
        <v>258</v>
      </c>
      <c r="D60" s="10"/>
      <c r="E60" s="77" t="s">
        <v>398</v>
      </c>
      <c r="F60" s="77"/>
      <c r="G60" s="28">
        <f>G61</f>
        <v>8080.3</v>
      </c>
    </row>
    <row r="61" spans="1:9" ht="28.5" hidden="1" customHeight="1" x14ac:dyDescent="0.3">
      <c r="A61" s="62">
        <v>53</v>
      </c>
      <c r="B61" s="50">
        <v>113</v>
      </c>
      <c r="C61" s="2" t="s">
        <v>320</v>
      </c>
      <c r="D61" s="2"/>
      <c r="E61" s="77" t="s">
        <v>109</v>
      </c>
      <c r="F61" s="77"/>
      <c r="G61" s="28">
        <f>G62+G63</f>
        <v>8080.3</v>
      </c>
    </row>
    <row r="62" spans="1:9" ht="23.5" hidden="1" customHeight="1" x14ac:dyDescent="0.25">
      <c r="A62" s="62">
        <v>54</v>
      </c>
      <c r="B62" s="51">
        <v>113</v>
      </c>
      <c r="C62" s="57" t="s">
        <v>320</v>
      </c>
      <c r="D62" s="4" t="s">
        <v>50</v>
      </c>
      <c r="E62" s="83" t="s">
        <v>81</v>
      </c>
      <c r="F62" s="83"/>
      <c r="G62" s="58">
        <v>7780.6</v>
      </c>
    </row>
    <row r="63" spans="1:9" ht="28.5" hidden="1" customHeight="1" x14ac:dyDescent="0.25">
      <c r="A63" s="62">
        <v>55</v>
      </c>
      <c r="B63" s="51">
        <v>113</v>
      </c>
      <c r="C63" s="57" t="s">
        <v>320</v>
      </c>
      <c r="D63" s="4">
        <v>240</v>
      </c>
      <c r="E63" s="83" t="s">
        <v>77</v>
      </c>
      <c r="F63" s="83"/>
      <c r="G63" s="58">
        <v>299.7</v>
      </c>
    </row>
    <row r="64" spans="1:9" s="21" customFormat="1" ht="39" hidden="1" x14ac:dyDescent="0.3">
      <c r="A64" s="62">
        <v>56</v>
      </c>
      <c r="B64" s="50">
        <v>113</v>
      </c>
      <c r="C64" s="10" t="s">
        <v>249</v>
      </c>
      <c r="D64" s="2"/>
      <c r="E64" s="77" t="s">
        <v>396</v>
      </c>
      <c r="F64" s="77"/>
      <c r="G64" s="28">
        <f>G65</f>
        <v>22800.3</v>
      </c>
    </row>
    <row r="65" spans="1:7" s="21" customFormat="1" ht="52" hidden="1" x14ac:dyDescent="0.3">
      <c r="A65" s="62">
        <v>57</v>
      </c>
      <c r="B65" s="50">
        <v>113</v>
      </c>
      <c r="C65" s="10" t="s">
        <v>250</v>
      </c>
      <c r="D65" s="2"/>
      <c r="E65" s="77" t="s">
        <v>395</v>
      </c>
      <c r="F65" s="77"/>
      <c r="G65" s="28">
        <f>G66</f>
        <v>22800.3</v>
      </c>
    </row>
    <row r="66" spans="1:7" s="21" customFormat="1" ht="15.75" hidden="1" customHeight="1" x14ac:dyDescent="0.3">
      <c r="A66" s="62">
        <v>58</v>
      </c>
      <c r="B66" s="50">
        <v>113</v>
      </c>
      <c r="C66" s="10" t="s">
        <v>259</v>
      </c>
      <c r="D66" s="2"/>
      <c r="E66" s="77" t="s">
        <v>182</v>
      </c>
      <c r="F66" s="77"/>
      <c r="G66" s="28">
        <f>G67+G68+G69</f>
        <v>22800.3</v>
      </c>
    </row>
    <row r="67" spans="1:7" s="20" customFormat="1" ht="15" hidden="1" customHeight="1" x14ac:dyDescent="0.25">
      <c r="A67" s="62">
        <v>59</v>
      </c>
      <c r="B67" s="51">
        <v>113</v>
      </c>
      <c r="C67" s="4" t="s">
        <v>259</v>
      </c>
      <c r="D67" s="4" t="s">
        <v>44</v>
      </c>
      <c r="E67" s="83" t="s">
        <v>45</v>
      </c>
      <c r="F67" s="83"/>
      <c r="G67" s="58">
        <v>12533</v>
      </c>
    </row>
    <row r="68" spans="1:7" ht="26" hidden="1" x14ac:dyDescent="0.25">
      <c r="A68" s="62">
        <v>60</v>
      </c>
      <c r="B68" s="51">
        <v>113</v>
      </c>
      <c r="C68" s="4" t="s">
        <v>259</v>
      </c>
      <c r="D68" s="4">
        <v>240</v>
      </c>
      <c r="E68" s="83" t="s">
        <v>77</v>
      </c>
      <c r="F68" s="83"/>
      <c r="G68" s="58">
        <f>9638.3+529</f>
        <v>10167.299999999999</v>
      </c>
    </row>
    <row r="69" spans="1:7" ht="12.75" hidden="1" customHeight="1" x14ac:dyDescent="0.25">
      <c r="A69" s="62">
        <v>61</v>
      </c>
      <c r="B69" s="51">
        <v>113</v>
      </c>
      <c r="C69" s="4" t="s">
        <v>259</v>
      </c>
      <c r="D69" s="4" t="s">
        <v>79</v>
      </c>
      <c r="E69" s="83" t="s">
        <v>80</v>
      </c>
      <c r="F69" s="83"/>
      <c r="G69" s="58">
        <v>100</v>
      </c>
    </row>
    <row r="70" spans="1:7" s="21" customFormat="1" ht="54" hidden="1" customHeight="1" x14ac:dyDescent="0.3">
      <c r="A70" s="62">
        <v>62</v>
      </c>
      <c r="B70" s="50">
        <v>113</v>
      </c>
      <c r="C70" s="2" t="s">
        <v>260</v>
      </c>
      <c r="D70" s="2"/>
      <c r="E70" s="77" t="s">
        <v>399</v>
      </c>
      <c r="F70" s="77"/>
      <c r="G70" s="28">
        <f>G71+G73</f>
        <v>466</v>
      </c>
    </row>
    <row r="71" spans="1:7" ht="27.75" hidden="1" customHeight="1" x14ac:dyDescent="0.3">
      <c r="A71" s="62">
        <v>63</v>
      </c>
      <c r="B71" s="50">
        <v>113</v>
      </c>
      <c r="C71" s="2" t="s">
        <v>324</v>
      </c>
      <c r="D71" s="2"/>
      <c r="E71" s="84" t="s">
        <v>356</v>
      </c>
      <c r="F71" s="84"/>
      <c r="G71" s="28">
        <f>G72</f>
        <v>200</v>
      </c>
    </row>
    <row r="72" spans="1:7" ht="28.5" hidden="1" customHeight="1" x14ac:dyDescent="0.25">
      <c r="A72" s="62">
        <v>64</v>
      </c>
      <c r="B72" s="51">
        <v>113</v>
      </c>
      <c r="C72" s="4" t="s">
        <v>324</v>
      </c>
      <c r="D72" s="4" t="s">
        <v>78</v>
      </c>
      <c r="E72" s="83" t="s">
        <v>77</v>
      </c>
      <c r="F72" s="83"/>
      <c r="G72" s="58">
        <v>200</v>
      </c>
    </row>
    <row r="73" spans="1:7" ht="53.25" hidden="1" customHeight="1" x14ac:dyDescent="0.3">
      <c r="A73" s="62">
        <v>65</v>
      </c>
      <c r="B73" s="50">
        <v>113</v>
      </c>
      <c r="C73" s="30" t="s">
        <v>187</v>
      </c>
      <c r="D73" s="2"/>
      <c r="E73" s="77" t="s">
        <v>93</v>
      </c>
      <c r="F73" s="77"/>
      <c r="G73" s="28">
        <f>G74</f>
        <v>266</v>
      </c>
    </row>
    <row r="74" spans="1:7" ht="26" hidden="1" x14ac:dyDescent="0.25">
      <c r="A74" s="62">
        <v>66</v>
      </c>
      <c r="B74" s="51">
        <v>113</v>
      </c>
      <c r="C74" s="4" t="s">
        <v>187</v>
      </c>
      <c r="D74" s="4">
        <v>240</v>
      </c>
      <c r="E74" s="83" t="s">
        <v>77</v>
      </c>
      <c r="F74" s="83"/>
      <c r="G74" s="64">
        <v>266</v>
      </c>
    </row>
    <row r="75" spans="1:7" ht="52" hidden="1" x14ac:dyDescent="0.3">
      <c r="A75" s="62">
        <v>67</v>
      </c>
      <c r="B75" s="50">
        <v>113</v>
      </c>
      <c r="C75" s="30" t="s">
        <v>261</v>
      </c>
      <c r="D75" s="2"/>
      <c r="E75" s="77" t="s">
        <v>400</v>
      </c>
      <c r="F75" s="77"/>
      <c r="G75" s="28">
        <f>G76+G79</f>
        <v>365</v>
      </c>
    </row>
    <row r="76" spans="1:7" ht="26" hidden="1" x14ac:dyDescent="0.3">
      <c r="A76" s="62">
        <v>68</v>
      </c>
      <c r="B76" s="50">
        <v>113</v>
      </c>
      <c r="C76" s="30" t="s">
        <v>262</v>
      </c>
      <c r="D76" s="2"/>
      <c r="E76" s="77" t="s">
        <v>147</v>
      </c>
      <c r="F76" s="77"/>
      <c r="G76" s="28">
        <f>G77</f>
        <v>350</v>
      </c>
    </row>
    <row r="77" spans="1:7" ht="40.5" hidden="1" customHeight="1" x14ac:dyDescent="0.3">
      <c r="A77" s="62">
        <v>69</v>
      </c>
      <c r="B77" s="50">
        <v>113</v>
      </c>
      <c r="C77" s="30" t="s">
        <v>215</v>
      </c>
      <c r="D77" s="2"/>
      <c r="E77" s="77" t="s">
        <v>180</v>
      </c>
      <c r="F77" s="77"/>
      <c r="G77" s="28">
        <f>G78</f>
        <v>350</v>
      </c>
    </row>
    <row r="78" spans="1:7" ht="26" hidden="1" x14ac:dyDescent="0.25">
      <c r="A78" s="62">
        <v>70</v>
      </c>
      <c r="B78" s="51">
        <v>113</v>
      </c>
      <c r="C78" s="48" t="s">
        <v>215</v>
      </c>
      <c r="D78" s="4">
        <v>240</v>
      </c>
      <c r="E78" s="83" t="s">
        <v>77</v>
      </c>
      <c r="F78" s="83"/>
      <c r="G78" s="58">
        <v>350</v>
      </c>
    </row>
    <row r="79" spans="1:7" s="21" customFormat="1" ht="26" hidden="1" x14ac:dyDescent="0.3">
      <c r="A79" s="62">
        <v>71</v>
      </c>
      <c r="B79" s="50">
        <v>113</v>
      </c>
      <c r="C79" s="30" t="s">
        <v>263</v>
      </c>
      <c r="D79" s="2"/>
      <c r="E79" s="77" t="s">
        <v>149</v>
      </c>
      <c r="F79" s="77"/>
      <c r="G79" s="28">
        <f>G80+G82</f>
        <v>15</v>
      </c>
    </row>
    <row r="80" spans="1:7" s="21" customFormat="1" ht="26" hidden="1" x14ac:dyDescent="0.3">
      <c r="A80" s="62">
        <v>72</v>
      </c>
      <c r="B80" s="50">
        <v>113</v>
      </c>
      <c r="C80" s="30" t="s">
        <v>264</v>
      </c>
      <c r="D80" s="2"/>
      <c r="E80" s="77" t="s">
        <v>148</v>
      </c>
      <c r="F80" s="77"/>
      <c r="G80" s="28">
        <f>G81</f>
        <v>10</v>
      </c>
    </row>
    <row r="81" spans="1:9" ht="26" hidden="1" x14ac:dyDescent="0.25">
      <c r="A81" s="62">
        <v>73</v>
      </c>
      <c r="B81" s="51">
        <v>113</v>
      </c>
      <c r="C81" s="48" t="s">
        <v>264</v>
      </c>
      <c r="D81" s="4">
        <v>240</v>
      </c>
      <c r="E81" s="83" t="s">
        <v>77</v>
      </c>
      <c r="F81" s="83"/>
      <c r="G81" s="58">
        <v>10</v>
      </c>
    </row>
    <row r="82" spans="1:9" s="21" customFormat="1" ht="26" hidden="1" x14ac:dyDescent="0.3">
      <c r="A82" s="62">
        <v>74</v>
      </c>
      <c r="B82" s="50">
        <v>113</v>
      </c>
      <c r="C82" s="30" t="s">
        <v>265</v>
      </c>
      <c r="D82" s="2"/>
      <c r="E82" s="77" t="s">
        <v>150</v>
      </c>
      <c r="F82" s="77"/>
      <c r="G82" s="28">
        <f>G83</f>
        <v>5</v>
      </c>
    </row>
    <row r="83" spans="1:9" ht="26" hidden="1" x14ac:dyDescent="0.25">
      <c r="A83" s="62">
        <v>75</v>
      </c>
      <c r="B83" s="51">
        <v>113</v>
      </c>
      <c r="C83" s="48" t="s">
        <v>265</v>
      </c>
      <c r="D83" s="4">
        <v>240</v>
      </c>
      <c r="E83" s="83" t="s">
        <v>77</v>
      </c>
      <c r="F83" s="83"/>
      <c r="G83" s="58">
        <v>5</v>
      </c>
    </row>
    <row r="84" spans="1:9" s="21" customFormat="1" ht="18.75" hidden="1" customHeight="1" x14ac:dyDescent="0.3">
      <c r="A84" s="62">
        <v>76</v>
      </c>
      <c r="B84" s="50">
        <v>113</v>
      </c>
      <c r="C84" s="2" t="s">
        <v>189</v>
      </c>
      <c r="D84" s="2"/>
      <c r="E84" s="77" t="s">
        <v>106</v>
      </c>
      <c r="F84" s="77"/>
      <c r="G84" s="28">
        <f>G85+G87+G89+G91</f>
        <v>611.5</v>
      </c>
    </row>
    <row r="85" spans="1:9" s="21" customFormat="1" ht="39" hidden="1" x14ac:dyDescent="0.3">
      <c r="A85" s="62">
        <v>77</v>
      </c>
      <c r="B85" s="50">
        <v>113</v>
      </c>
      <c r="C85" s="2" t="s">
        <v>266</v>
      </c>
      <c r="D85" s="2"/>
      <c r="E85" s="77" t="s">
        <v>183</v>
      </c>
      <c r="F85" s="77"/>
      <c r="G85" s="28">
        <f>G86</f>
        <v>120</v>
      </c>
    </row>
    <row r="86" spans="1:9" s="20" customFormat="1" ht="26" hidden="1" x14ac:dyDescent="0.25">
      <c r="A86" s="62">
        <v>78</v>
      </c>
      <c r="B86" s="51">
        <v>113</v>
      </c>
      <c r="C86" s="4" t="s">
        <v>266</v>
      </c>
      <c r="D86" s="4" t="s">
        <v>50</v>
      </c>
      <c r="E86" s="83" t="s">
        <v>515</v>
      </c>
      <c r="F86" s="83"/>
      <c r="G86" s="58">
        <v>120</v>
      </c>
    </row>
    <row r="87" spans="1:9" s="21" customFormat="1" ht="66.75" hidden="1" customHeight="1" x14ac:dyDescent="0.3">
      <c r="A87" s="62">
        <v>79</v>
      </c>
      <c r="B87" s="50">
        <v>113</v>
      </c>
      <c r="C87" s="2" t="s">
        <v>190</v>
      </c>
      <c r="D87" s="2"/>
      <c r="E87" s="77" t="s">
        <v>73</v>
      </c>
      <c r="F87" s="77"/>
      <c r="G87" s="28">
        <f>G88</f>
        <v>0.2</v>
      </c>
    </row>
    <row r="88" spans="1:9" ht="26" hidden="1" x14ac:dyDescent="0.25">
      <c r="A88" s="62">
        <v>80</v>
      </c>
      <c r="B88" s="51">
        <v>113</v>
      </c>
      <c r="C88" s="4" t="s">
        <v>190</v>
      </c>
      <c r="D88" s="4">
        <v>240</v>
      </c>
      <c r="E88" s="83" t="s">
        <v>77</v>
      </c>
      <c r="F88" s="83"/>
      <c r="G88" s="64">
        <v>0.2</v>
      </c>
    </row>
    <row r="89" spans="1:9" s="21" customFormat="1" ht="25.5" hidden="1" customHeight="1" x14ac:dyDescent="0.3">
      <c r="A89" s="62">
        <v>81</v>
      </c>
      <c r="B89" s="50">
        <v>113</v>
      </c>
      <c r="C89" s="2" t="s">
        <v>191</v>
      </c>
      <c r="D89" s="2"/>
      <c r="E89" s="77" t="s">
        <v>74</v>
      </c>
      <c r="F89" s="77"/>
      <c r="G89" s="28">
        <f>G90</f>
        <v>115.2</v>
      </c>
    </row>
    <row r="90" spans="1:9" ht="29.25" hidden="1" customHeight="1" x14ac:dyDescent="0.25">
      <c r="A90" s="62">
        <v>82</v>
      </c>
      <c r="B90" s="51">
        <v>113</v>
      </c>
      <c r="C90" s="4" t="s">
        <v>191</v>
      </c>
      <c r="D90" s="4">
        <v>240</v>
      </c>
      <c r="E90" s="83" t="s">
        <v>77</v>
      </c>
      <c r="F90" s="83"/>
      <c r="G90" s="64">
        <v>115.2</v>
      </c>
    </row>
    <row r="91" spans="1:9" ht="51.75" hidden="1" customHeight="1" x14ac:dyDescent="0.3">
      <c r="A91" s="62">
        <v>83</v>
      </c>
      <c r="B91" s="50">
        <v>113</v>
      </c>
      <c r="C91" s="2" t="s">
        <v>484</v>
      </c>
      <c r="D91" s="2"/>
      <c r="E91" s="97" t="s">
        <v>483</v>
      </c>
      <c r="F91" s="97"/>
      <c r="G91" s="28">
        <f>G92</f>
        <v>376.1</v>
      </c>
    </row>
    <row r="92" spans="1:9" ht="29.25" hidden="1" customHeight="1" x14ac:dyDescent="0.25">
      <c r="A92" s="62">
        <v>84</v>
      </c>
      <c r="B92" s="51">
        <v>113</v>
      </c>
      <c r="C92" s="4" t="s">
        <v>484</v>
      </c>
      <c r="D92" s="4" t="s">
        <v>78</v>
      </c>
      <c r="E92" s="83" t="s">
        <v>77</v>
      </c>
      <c r="F92" s="83"/>
      <c r="G92" s="64">
        <v>376.1</v>
      </c>
    </row>
    <row r="93" spans="1:9" ht="15.75" customHeight="1" x14ac:dyDescent="0.3">
      <c r="A93" s="62">
        <v>85</v>
      </c>
      <c r="B93" s="50">
        <v>200</v>
      </c>
      <c r="C93" s="30"/>
      <c r="D93" s="2"/>
      <c r="E93" s="82" t="s">
        <v>7</v>
      </c>
      <c r="F93" s="105">
        <v>1186.3</v>
      </c>
      <c r="G93" s="28">
        <f>G94</f>
        <v>1527.9</v>
      </c>
      <c r="H93" s="73">
        <f>G93-F93</f>
        <v>341.60000000000014</v>
      </c>
      <c r="I93" s="111">
        <f>G93/F93*100</f>
        <v>128.79541431341147</v>
      </c>
    </row>
    <row r="94" spans="1:9" ht="12.75" customHeight="1" x14ac:dyDescent="0.3">
      <c r="A94" s="62">
        <v>86</v>
      </c>
      <c r="B94" s="50">
        <v>203</v>
      </c>
      <c r="C94" s="2"/>
      <c r="D94" s="2"/>
      <c r="E94" s="77" t="s">
        <v>8</v>
      </c>
      <c r="F94" s="106">
        <v>1186.3</v>
      </c>
      <c r="G94" s="28">
        <f>G95</f>
        <v>1527.9</v>
      </c>
      <c r="H94" s="73">
        <f>G94-F94</f>
        <v>341.60000000000014</v>
      </c>
      <c r="I94" s="111">
        <f>G94/F94*100</f>
        <v>128.79541431341147</v>
      </c>
    </row>
    <row r="95" spans="1:9" ht="22.5" hidden="1" customHeight="1" x14ac:dyDescent="0.3">
      <c r="A95" s="62">
        <v>87</v>
      </c>
      <c r="B95" s="50">
        <v>203</v>
      </c>
      <c r="C95" s="2" t="s">
        <v>189</v>
      </c>
      <c r="D95" s="2"/>
      <c r="E95" s="77" t="s">
        <v>106</v>
      </c>
      <c r="F95" s="77"/>
      <c r="G95" s="28">
        <f>G96</f>
        <v>1527.9</v>
      </c>
    </row>
    <row r="96" spans="1:9" ht="28.5" hidden="1" customHeight="1" x14ac:dyDescent="0.3">
      <c r="A96" s="62">
        <v>88</v>
      </c>
      <c r="B96" s="50">
        <v>203</v>
      </c>
      <c r="C96" s="2" t="s">
        <v>188</v>
      </c>
      <c r="D96" s="2"/>
      <c r="E96" s="77" t="s">
        <v>43</v>
      </c>
      <c r="F96" s="77"/>
      <c r="G96" s="28">
        <f>G97+G98</f>
        <v>1527.9</v>
      </c>
    </row>
    <row r="97" spans="1:9" ht="25.5" hidden="1" customHeight="1" x14ac:dyDescent="0.25">
      <c r="A97" s="62">
        <v>89</v>
      </c>
      <c r="B97" s="51">
        <v>203</v>
      </c>
      <c r="C97" s="4" t="s">
        <v>188</v>
      </c>
      <c r="D97" s="4" t="s">
        <v>50</v>
      </c>
      <c r="E97" s="83" t="s">
        <v>81</v>
      </c>
      <c r="F97" s="83"/>
      <c r="G97" s="64">
        <v>1370</v>
      </c>
    </row>
    <row r="98" spans="1:9" ht="25.5" hidden="1" customHeight="1" x14ac:dyDescent="0.25">
      <c r="A98" s="62">
        <v>90</v>
      </c>
      <c r="B98" s="51">
        <v>203</v>
      </c>
      <c r="C98" s="4" t="s">
        <v>188</v>
      </c>
      <c r="D98" s="4" t="s">
        <v>78</v>
      </c>
      <c r="E98" s="83" t="s">
        <v>77</v>
      </c>
      <c r="F98" s="83"/>
      <c r="G98" s="64">
        <v>157.9</v>
      </c>
    </row>
    <row r="99" spans="1:9" ht="30" customHeight="1" x14ac:dyDescent="0.3">
      <c r="A99" s="62">
        <v>91</v>
      </c>
      <c r="B99" s="50">
        <v>300</v>
      </c>
      <c r="C99" s="2"/>
      <c r="D99" s="2"/>
      <c r="E99" s="82" t="s">
        <v>9</v>
      </c>
      <c r="F99" s="105">
        <v>10682</v>
      </c>
      <c r="G99" s="28">
        <f>G100+G105+G131</f>
        <v>11043</v>
      </c>
      <c r="H99" s="73">
        <f>G99-F99</f>
        <v>361</v>
      </c>
      <c r="I99" s="111">
        <f>G99/F99*100</f>
        <v>103.37951694439245</v>
      </c>
    </row>
    <row r="100" spans="1:9" ht="16.5" customHeight="1" x14ac:dyDescent="0.3">
      <c r="A100" s="62">
        <v>92</v>
      </c>
      <c r="B100" s="50">
        <v>309</v>
      </c>
      <c r="C100" s="2"/>
      <c r="D100" s="2"/>
      <c r="E100" s="5" t="s">
        <v>491</v>
      </c>
      <c r="F100" s="106">
        <v>8020</v>
      </c>
      <c r="G100" s="28">
        <f>G101</f>
        <v>56</v>
      </c>
      <c r="H100" s="73">
        <f>G100-F100</f>
        <v>-7964</v>
      </c>
      <c r="I100" s="111">
        <f>G100/F100*100</f>
        <v>0.69825436408977559</v>
      </c>
    </row>
    <row r="101" spans="1:9" ht="39.75" hidden="1" customHeight="1" x14ac:dyDescent="0.3">
      <c r="A101" s="62">
        <v>93</v>
      </c>
      <c r="B101" s="50">
        <v>309</v>
      </c>
      <c r="C101" s="2" t="s">
        <v>221</v>
      </c>
      <c r="D101" s="2"/>
      <c r="E101" s="77" t="s">
        <v>401</v>
      </c>
      <c r="F101" s="77"/>
      <c r="G101" s="28">
        <f>G102</f>
        <v>56</v>
      </c>
    </row>
    <row r="102" spans="1:9" ht="39" hidden="1" x14ac:dyDescent="0.3">
      <c r="A102" s="62">
        <v>94</v>
      </c>
      <c r="B102" s="50">
        <v>309</v>
      </c>
      <c r="C102" s="2" t="s">
        <v>219</v>
      </c>
      <c r="D102" s="2"/>
      <c r="E102" s="77" t="s">
        <v>159</v>
      </c>
      <c r="F102" s="77"/>
      <c r="G102" s="28">
        <f>G103</f>
        <v>56</v>
      </c>
    </row>
    <row r="103" spans="1:9" ht="52" hidden="1" x14ac:dyDescent="0.3">
      <c r="A103" s="62">
        <v>95</v>
      </c>
      <c r="B103" s="50">
        <v>309</v>
      </c>
      <c r="C103" s="2" t="s">
        <v>220</v>
      </c>
      <c r="D103" s="2"/>
      <c r="E103" s="77" t="s">
        <v>160</v>
      </c>
      <c r="F103" s="77"/>
      <c r="G103" s="28">
        <f>G104</f>
        <v>56</v>
      </c>
    </row>
    <row r="104" spans="1:9" ht="26" hidden="1" x14ac:dyDescent="0.25">
      <c r="A104" s="62">
        <v>96</v>
      </c>
      <c r="B104" s="51">
        <v>309</v>
      </c>
      <c r="C104" s="4" t="s">
        <v>220</v>
      </c>
      <c r="D104" s="4">
        <v>240</v>
      </c>
      <c r="E104" s="83" t="s">
        <v>77</v>
      </c>
      <c r="F104" s="83"/>
      <c r="G104" s="58">
        <v>56</v>
      </c>
    </row>
    <row r="105" spans="1:9" ht="27.65" customHeight="1" x14ac:dyDescent="0.3">
      <c r="A105" s="62">
        <v>97</v>
      </c>
      <c r="B105" s="50">
        <v>310</v>
      </c>
      <c r="C105" s="2"/>
      <c r="D105" s="2"/>
      <c r="E105" s="84" t="s">
        <v>496</v>
      </c>
      <c r="F105" s="108">
        <v>2193</v>
      </c>
      <c r="G105" s="28">
        <f>G106</f>
        <v>10626</v>
      </c>
      <c r="H105" s="73">
        <f>G105-F105</f>
        <v>8433</v>
      </c>
      <c r="I105" s="111">
        <f>G105/F105*100</f>
        <v>484.54172366621071</v>
      </c>
    </row>
    <row r="106" spans="1:9" ht="39" hidden="1" x14ac:dyDescent="0.3">
      <c r="A106" s="62">
        <v>98</v>
      </c>
      <c r="B106" s="50">
        <v>310</v>
      </c>
      <c r="C106" s="2" t="s">
        <v>221</v>
      </c>
      <c r="D106" s="2"/>
      <c r="E106" s="77" t="s">
        <v>401</v>
      </c>
      <c r="F106" s="77"/>
      <c r="G106" s="28">
        <f>G116+G107+G127</f>
        <v>10626</v>
      </c>
    </row>
    <row r="107" spans="1:9" ht="39" hidden="1" x14ac:dyDescent="0.3">
      <c r="A107" s="62">
        <v>99</v>
      </c>
      <c r="B107" s="50">
        <v>310</v>
      </c>
      <c r="C107" s="2" t="s">
        <v>219</v>
      </c>
      <c r="D107" s="2"/>
      <c r="E107" s="77" t="s">
        <v>159</v>
      </c>
      <c r="F107" s="77"/>
      <c r="G107" s="28">
        <f>G108+G110+G112+G114</f>
        <v>923.7</v>
      </c>
    </row>
    <row r="108" spans="1:9" ht="26" hidden="1" x14ac:dyDescent="0.3">
      <c r="A108" s="62">
        <v>100</v>
      </c>
      <c r="B108" s="50">
        <v>310</v>
      </c>
      <c r="C108" s="30" t="s">
        <v>218</v>
      </c>
      <c r="D108" s="30"/>
      <c r="E108" s="84" t="s">
        <v>176</v>
      </c>
      <c r="F108" s="84"/>
      <c r="G108" s="28">
        <f>G109</f>
        <v>673.7</v>
      </c>
    </row>
    <row r="109" spans="1:9" ht="26" hidden="1" x14ac:dyDescent="0.25">
      <c r="A109" s="62">
        <v>101</v>
      </c>
      <c r="B109" s="51">
        <v>310</v>
      </c>
      <c r="C109" s="48" t="s">
        <v>218</v>
      </c>
      <c r="D109" s="4">
        <v>240</v>
      </c>
      <c r="E109" s="83" t="s">
        <v>77</v>
      </c>
      <c r="F109" s="83"/>
      <c r="G109" s="58">
        <v>673.7</v>
      </c>
    </row>
    <row r="110" spans="1:9" ht="26" hidden="1" x14ac:dyDescent="0.3">
      <c r="A110" s="62">
        <v>102</v>
      </c>
      <c r="B110" s="50">
        <v>310</v>
      </c>
      <c r="C110" s="2" t="s">
        <v>492</v>
      </c>
      <c r="D110" s="2"/>
      <c r="E110" s="84" t="s">
        <v>521</v>
      </c>
      <c r="F110" s="84"/>
      <c r="G110" s="28">
        <f>G111</f>
        <v>132</v>
      </c>
    </row>
    <row r="111" spans="1:9" ht="26" hidden="1" x14ac:dyDescent="0.25">
      <c r="A111" s="62">
        <v>103</v>
      </c>
      <c r="B111" s="51">
        <v>310</v>
      </c>
      <c r="C111" s="4" t="s">
        <v>492</v>
      </c>
      <c r="D111" s="4" t="s">
        <v>78</v>
      </c>
      <c r="E111" s="83" t="s">
        <v>77</v>
      </c>
      <c r="F111" s="83"/>
      <c r="G111" s="58">
        <v>132</v>
      </c>
    </row>
    <row r="112" spans="1:9" ht="39" hidden="1" x14ac:dyDescent="0.3">
      <c r="A112" s="62">
        <v>104</v>
      </c>
      <c r="B112" s="50">
        <v>310</v>
      </c>
      <c r="C112" s="2" t="s">
        <v>493</v>
      </c>
      <c r="D112" s="2"/>
      <c r="E112" s="84" t="s">
        <v>497</v>
      </c>
      <c r="F112" s="84"/>
      <c r="G112" s="28">
        <f>G113</f>
        <v>60</v>
      </c>
    </row>
    <row r="113" spans="1:7" ht="26" hidden="1" x14ac:dyDescent="0.25">
      <c r="A113" s="62">
        <v>105</v>
      </c>
      <c r="B113" s="51">
        <v>310</v>
      </c>
      <c r="C113" s="4" t="s">
        <v>493</v>
      </c>
      <c r="D113" s="4" t="s">
        <v>78</v>
      </c>
      <c r="E113" s="83" t="s">
        <v>77</v>
      </c>
      <c r="F113" s="83"/>
      <c r="G113" s="58">
        <v>60</v>
      </c>
    </row>
    <row r="114" spans="1:7" ht="39" hidden="1" x14ac:dyDescent="0.3">
      <c r="A114" s="62">
        <v>106</v>
      </c>
      <c r="B114" s="50">
        <v>310</v>
      </c>
      <c r="C114" s="2" t="s">
        <v>498</v>
      </c>
      <c r="D114" s="4"/>
      <c r="E114" s="84" t="s">
        <v>522</v>
      </c>
      <c r="F114" s="84"/>
      <c r="G114" s="28">
        <f>G115</f>
        <v>58</v>
      </c>
    </row>
    <row r="115" spans="1:7" ht="26" hidden="1" x14ac:dyDescent="0.25">
      <c r="A115" s="62">
        <v>107</v>
      </c>
      <c r="B115" s="51">
        <v>310</v>
      </c>
      <c r="C115" s="4" t="s">
        <v>498</v>
      </c>
      <c r="D115" s="4" t="s">
        <v>78</v>
      </c>
      <c r="E115" s="83" t="s">
        <v>77</v>
      </c>
      <c r="F115" s="83"/>
      <c r="G115" s="58">
        <v>58</v>
      </c>
    </row>
    <row r="116" spans="1:7" ht="26" hidden="1" x14ac:dyDescent="0.3">
      <c r="A116" s="62">
        <v>108</v>
      </c>
      <c r="B116" s="50">
        <v>310</v>
      </c>
      <c r="C116" s="2" t="s">
        <v>224</v>
      </c>
      <c r="D116" s="2"/>
      <c r="E116" s="77" t="s">
        <v>161</v>
      </c>
      <c r="F116" s="77"/>
      <c r="G116" s="28">
        <f>G117+G119+G123+G125+G121</f>
        <v>2245.3000000000002</v>
      </c>
    </row>
    <row r="117" spans="1:7" s="21" customFormat="1" ht="26" hidden="1" x14ac:dyDescent="0.3">
      <c r="A117" s="62">
        <v>109</v>
      </c>
      <c r="B117" s="50">
        <v>310</v>
      </c>
      <c r="C117" s="2" t="s">
        <v>225</v>
      </c>
      <c r="D117" s="2"/>
      <c r="E117" s="77" t="s">
        <v>162</v>
      </c>
      <c r="F117" s="77"/>
      <c r="G117" s="28">
        <f>G118</f>
        <v>865</v>
      </c>
    </row>
    <row r="118" spans="1:7" ht="24.75" hidden="1" customHeight="1" x14ac:dyDescent="0.25">
      <c r="A118" s="62">
        <v>110</v>
      </c>
      <c r="B118" s="51">
        <v>310</v>
      </c>
      <c r="C118" s="4" t="s">
        <v>225</v>
      </c>
      <c r="D118" s="4">
        <v>240</v>
      </c>
      <c r="E118" s="83" t="s">
        <v>77</v>
      </c>
      <c r="F118" s="83"/>
      <c r="G118" s="58">
        <f>165+245+455</f>
        <v>865</v>
      </c>
    </row>
    <row r="119" spans="1:7" s="21" customFormat="1" ht="27" hidden="1" customHeight="1" x14ac:dyDescent="0.3">
      <c r="A119" s="62">
        <v>111</v>
      </c>
      <c r="B119" s="50">
        <v>310</v>
      </c>
      <c r="C119" s="2" t="s">
        <v>226</v>
      </c>
      <c r="D119" s="2"/>
      <c r="E119" s="77" t="s">
        <v>177</v>
      </c>
      <c r="F119" s="77"/>
      <c r="G119" s="28">
        <f>G120</f>
        <v>643</v>
      </c>
    </row>
    <row r="120" spans="1:7" ht="24.75" hidden="1" customHeight="1" x14ac:dyDescent="0.25">
      <c r="A120" s="62">
        <v>112</v>
      </c>
      <c r="B120" s="51">
        <v>310</v>
      </c>
      <c r="C120" s="4" t="s">
        <v>226</v>
      </c>
      <c r="D120" s="4">
        <v>240</v>
      </c>
      <c r="E120" s="83" t="s">
        <v>77</v>
      </c>
      <c r="F120" s="83"/>
      <c r="G120" s="58">
        <v>643</v>
      </c>
    </row>
    <row r="121" spans="1:7" s="21" customFormat="1" ht="29.25" hidden="1" customHeight="1" x14ac:dyDescent="0.3">
      <c r="A121" s="62">
        <v>113</v>
      </c>
      <c r="B121" s="50">
        <v>310</v>
      </c>
      <c r="C121" s="2" t="s">
        <v>335</v>
      </c>
      <c r="D121" s="2"/>
      <c r="E121" s="77" t="s">
        <v>336</v>
      </c>
      <c r="F121" s="77"/>
      <c r="G121" s="28">
        <f>G122</f>
        <v>50</v>
      </c>
    </row>
    <row r="122" spans="1:7" ht="26.25" hidden="1" customHeight="1" x14ac:dyDescent="0.25">
      <c r="A122" s="62">
        <v>114</v>
      </c>
      <c r="B122" s="51">
        <v>310</v>
      </c>
      <c r="C122" s="4" t="s">
        <v>335</v>
      </c>
      <c r="D122" s="4" t="s">
        <v>72</v>
      </c>
      <c r="E122" s="83" t="s">
        <v>516</v>
      </c>
      <c r="F122" s="83"/>
      <c r="G122" s="58">
        <v>50</v>
      </c>
    </row>
    <row r="123" spans="1:7" s="21" customFormat="1" ht="26" hidden="1" x14ac:dyDescent="0.3">
      <c r="A123" s="62">
        <v>115</v>
      </c>
      <c r="B123" s="50">
        <v>310</v>
      </c>
      <c r="C123" s="2" t="s">
        <v>228</v>
      </c>
      <c r="D123" s="2"/>
      <c r="E123" s="84" t="s">
        <v>216</v>
      </c>
      <c r="F123" s="84"/>
      <c r="G123" s="28">
        <f>G124</f>
        <v>5</v>
      </c>
    </row>
    <row r="124" spans="1:7" ht="13" hidden="1" x14ac:dyDescent="0.25">
      <c r="A124" s="62">
        <v>116</v>
      </c>
      <c r="B124" s="51">
        <v>310</v>
      </c>
      <c r="C124" s="48" t="s">
        <v>228</v>
      </c>
      <c r="D124" s="48" t="s">
        <v>79</v>
      </c>
      <c r="E124" s="85" t="s">
        <v>80</v>
      </c>
      <c r="F124" s="85"/>
      <c r="G124" s="58">
        <v>5</v>
      </c>
    </row>
    <row r="125" spans="1:7" s="21" customFormat="1" ht="42" hidden="1" customHeight="1" x14ac:dyDescent="0.3">
      <c r="A125" s="62">
        <v>117</v>
      </c>
      <c r="B125" s="50">
        <v>310</v>
      </c>
      <c r="C125" s="2" t="s">
        <v>227</v>
      </c>
      <c r="D125" s="2"/>
      <c r="E125" s="77" t="s">
        <v>217</v>
      </c>
      <c r="F125" s="77"/>
      <c r="G125" s="28">
        <f>G126</f>
        <v>682.3</v>
      </c>
    </row>
    <row r="126" spans="1:7" ht="24.75" hidden="1" customHeight="1" x14ac:dyDescent="0.25">
      <c r="A126" s="62">
        <v>118</v>
      </c>
      <c r="B126" s="51">
        <v>310</v>
      </c>
      <c r="C126" s="4" t="s">
        <v>227</v>
      </c>
      <c r="D126" s="4">
        <v>240</v>
      </c>
      <c r="E126" s="83" t="s">
        <v>77</v>
      </c>
      <c r="F126" s="83"/>
      <c r="G126" s="58">
        <f>14+616.3+52</f>
        <v>682.3</v>
      </c>
    </row>
    <row r="127" spans="1:7" ht="40.5" hidden="1" customHeight="1" x14ac:dyDescent="0.3">
      <c r="A127" s="62">
        <v>119</v>
      </c>
      <c r="B127" s="50">
        <v>310</v>
      </c>
      <c r="C127" s="2" t="s">
        <v>222</v>
      </c>
      <c r="D127" s="2"/>
      <c r="E127" s="77" t="s">
        <v>402</v>
      </c>
      <c r="F127" s="77"/>
      <c r="G127" s="28">
        <f>G128</f>
        <v>7457</v>
      </c>
    </row>
    <row r="128" spans="1:7" ht="24.75" hidden="1" customHeight="1" x14ac:dyDescent="0.3">
      <c r="A128" s="62">
        <v>120</v>
      </c>
      <c r="B128" s="50">
        <v>310</v>
      </c>
      <c r="C128" s="2" t="s">
        <v>223</v>
      </c>
      <c r="D128" s="2"/>
      <c r="E128" s="84" t="s">
        <v>165</v>
      </c>
      <c r="F128" s="84"/>
      <c r="G128" s="28">
        <f>G129+G130</f>
        <v>7457</v>
      </c>
    </row>
    <row r="129" spans="1:9" ht="24.75" hidden="1" customHeight="1" x14ac:dyDescent="0.25">
      <c r="A129" s="62">
        <v>121</v>
      </c>
      <c r="B129" s="51">
        <v>310</v>
      </c>
      <c r="C129" s="4" t="s">
        <v>223</v>
      </c>
      <c r="D129" s="4" t="s">
        <v>44</v>
      </c>
      <c r="E129" s="83" t="s">
        <v>45</v>
      </c>
      <c r="F129" s="83"/>
      <c r="G129" s="58">
        <v>6737.8</v>
      </c>
    </row>
    <row r="130" spans="1:9" ht="24.75" hidden="1" customHeight="1" x14ac:dyDescent="0.25">
      <c r="A130" s="62">
        <v>122</v>
      </c>
      <c r="B130" s="51">
        <v>310</v>
      </c>
      <c r="C130" s="4" t="s">
        <v>223</v>
      </c>
      <c r="D130" s="4">
        <v>240</v>
      </c>
      <c r="E130" s="83" t="s">
        <v>77</v>
      </c>
      <c r="F130" s="83"/>
      <c r="G130" s="58">
        <v>719.2</v>
      </c>
    </row>
    <row r="131" spans="1:9" ht="25.5" customHeight="1" x14ac:dyDescent="0.3">
      <c r="A131" s="62">
        <v>123</v>
      </c>
      <c r="B131" s="50">
        <v>314</v>
      </c>
      <c r="C131" s="2"/>
      <c r="D131" s="2"/>
      <c r="E131" s="77" t="s">
        <v>10</v>
      </c>
      <c r="F131" s="106">
        <v>469</v>
      </c>
      <c r="G131" s="28">
        <f>G132+G136</f>
        <v>361</v>
      </c>
      <c r="H131" s="73">
        <f>G131-F131</f>
        <v>-108</v>
      </c>
      <c r="I131" s="111">
        <f>G131/F131*100</f>
        <v>76.972281449893387</v>
      </c>
    </row>
    <row r="132" spans="1:9" ht="26.5" hidden="1" customHeight="1" x14ac:dyDescent="0.3">
      <c r="A132" s="62">
        <v>124</v>
      </c>
      <c r="B132" s="50">
        <v>314</v>
      </c>
      <c r="C132" s="2" t="s">
        <v>221</v>
      </c>
      <c r="D132" s="2"/>
      <c r="E132" s="77" t="s">
        <v>401</v>
      </c>
      <c r="F132" s="77"/>
      <c r="G132" s="28">
        <f>G133</f>
        <v>160</v>
      </c>
    </row>
    <row r="133" spans="1:9" ht="52" hidden="1" x14ac:dyDescent="0.3">
      <c r="A133" s="62">
        <v>125</v>
      </c>
      <c r="B133" s="50">
        <v>314</v>
      </c>
      <c r="C133" s="2" t="s">
        <v>231</v>
      </c>
      <c r="D133" s="2"/>
      <c r="E133" s="77" t="s">
        <v>164</v>
      </c>
      <c r="F133" s="77"/>
      <c r="G133" s="28">
        <f>G134</f>
        <v>160</v>
      </c>
    </row>
    <row r="134" spans="1:9" ht="26" hidden="1" x14ac:dyDescent="0.3">
      <c r="A134" s="62">
        <v>126</v>
      </c>
      <c r="B134" s="50">
        <v>314</v>
      </c>
      <c r="C134" s="2" t="s">
        <v>230</v>
      </c>
      <c r="D134" s="2"/>
      <c r="E134" s="77" t="s">
        <v>229</v>
      </c>
      <c r="F134" s="77"/>
      <c r="G134" s="28">
        <f>G135</f>
        <v>160</v>
      </c>
    </row>
    <row r="135" spans="1:9" ht="41.25" hidden="1" customHeight="1" x14ac:dyDescent="0.25">
      <c r="A135" s="62">
        <v>127</v>
      </c>
      <c r="B135" s="51">
        <v>314</v>
      </c>
      <c r="C135" s="4" t="s">
        <v>230</v>
      </c>
      <c r="D135" s="48" t="s">
        <v>72</v>
      </c>
      <c r="E135" s="83" t="s">
        <v>516</v>
      </c>
      <c r="F135" s="83"/>
      <c r="G135" s="58">
        <v>160</v>
      </c>
    </row>
    <row r="136" spans="1:9" ht="39" hidden="1" x14ac:dyDescent="0.3">
      <c r="A136" s="62">
        <v>128</v>
      </c>
      <c r="B136" s="50">
        <v>314</v>
      </c>
      <c r="C136" s="2" t="s">
        <v>439</v>
      </c>
      <c r="D136" s="2"/>
      <c r="E136" s="77" t="s">
        <v>453</v>
      </c>
      <c r="F136" s="77"/>
      <c r="G136" s="28">
        <f>G137</f>
        <v>201</v>
      </c>
    </row>
    <row r="137" spans="1:9" s="21" customFormat="1" ht="43" hidden="1" customHeight="1" x14ac:dyDescent="0.3">
      <c r="A137" s="62">
        <v>129</v>
      </c>
      <c r="B137" s="50">
        <v>314</v>
      </c>
      <c r="C137" s="2" t="s">
        <v>454</v>
      </c>
      <c r="D137" s="2"/>
      <c r="E137" s="77" t="s">
        <v>455</v>
      </c>
      <c r="F137" s="77"/>
      <c r="G137" s="28">
        <f>G138</f>
        <v>201</v>
      </c>
    </row>
    <row r="138" spans="1:9" ht="26" hidden="1" x14ac:dyDescent="0.25">
      <c r="A138" s="62">
        <v>130</v>
      </c>
      <c r="B138" s="51">
        <v>314</v>
      </c>
      <c r="C138" s="4" t="s">
        <v>454</v>
      </c>
      <c r="D138" s="4">
        <v>240</v>
      </c>
      <c r="E138" s="83" t="s">
        <v>77</v>
      </c>
      <c r="F138" s="83"/>
      <c r="G138" s="58">
        <v>201</v>
      </c>
    </row>
    <row r="139" spans="1:9" ht="15.75" customHeight="1" x14ac:dyDescent="0.3">
      <c r="A139" s="62">
        <v>131</v>
      </c>
      <c r="B139" s="50">
        <v>400</v>
      </c>
      <c r="C139" s="2"/>
      <c r="D139" s="2"/>
      <c r="E139" s="82" t="s">
        <v>11</v>
      </c>
      <c r="F139" s="105">
        <v>164204.70000000001</v>
      </c>
      <c r="G139" s="28">
        <f>G140+G156+G165+G185+G180+G150</f>
        <v>159984</v>
      </c>
      <c r="H139" s="73">
        <f>G139-F139</f>
        <v>-4220.7000000000116</v>
      </c>
      <c r="I139" s="111">
        <f>G139/F139*100</f>
        <v>97.429610723688171</v>
      </c>
    </row>
    <row r="140" spans="1:9" ht="15.75" customHeight="1" x14ac:dyDescent="0.3">
      <c r="A140" s="62">
        <v>132</v>
      </c>
      <c r="B140" s="50">
        <v>405</v>
      </c>
      <c r="C140" s="2"/>
      <c r="D140" s="2"/>
      <c r="E140" s="77" t="s">
        <v>185</v>
      </c>
      <c r="F140" s="106">
        <v>644.79999999999995</v>
      </c>
      <c r="G140" s="28">
        <f>G145+G141</f>
        <v>642.5</v>
      </c>
      <c r="H140" s="73">
        <f>G140-F140</f>
        <v>-2.2999999999999545</v>
      </c>
      <c r="I140" s="111">
        <f>G140/F140*100</f>
        <v>99.643300248138971</v>
      </c>
    </row>
    <row r="141" spans="1:9" ht="42" hidden="1" customHeight="1" x14ac:dyDescent="0.3">
      <c r="A141" s="62">
        <v>133</v>
      </c>
      <c r="B141" s="50">
        <v>405</v>
      </c>
      <c r="C141" s="10" t="s">
        <v>249</v>
      </c>
      <c r="D141" s="2"/>
      <c r="E141" s="77" t="s">
        <v>396</v>
      </c>
      <c r="F141" s="77"/>
      <c r="G141" s="28">
        <f>G142</f>
        <v>52</v>
      </c>
    </row>
    <row r="142" spans="1:9" ht="27.75" hidden="1" customHeight="1" x14ac:dyDescent="0.3">
      <c r="A142" s="62">
        <v>134</v>
      </c>
      <c r="B142" s="50">
        <v>405</v>
      </c>
      <c r="C142" s="10" t="s">
        <v>274</v>
      </c>
      <c r="D142" s="10"/>
      <c r="E142" s="77" t="s">
        <v>111</v>
      </c>
      <c r="F142" s="77"/>
      <c r="G142" s="28">
        <f>G143</f>
        <v>52</v>
      </c>
    </row>
    <row r="143" spans="1:9" ht="32.25" hidden="1" customHeight="1" x14ac:dyDescent="0.3">
      <c r="A143" s="62">
        <v>135</v>
      </c>
      <c r="B143" s="50">
        <v>405</v>
      </c>
      <c r="C143" s="10" t="s">
        <v>275</v>
      </c>
      <c r="D143" s="10"/>
      <c r="E143" s="77" t="s">
        <v>112</v>
      </c>
      <c r="F143" s="77"/>
      <c r="G143" s="28">
        <f>G144</f>
        <v>52</v>
      </c>
    </row>
    <row r="144" spans="1:9" ht="26.5" hidden="1" customHeight="1" x14ac:dyDescent="0.25">
      <c r="A144" s="62">
        <v>136</v>
      </c>
      <c r="B144" s="51">
        <v>405</v>
      </c>
      <c r="C144" s="12" t="s">
        <v>275</v>
      </c>
      <c r="D144" s="4" t="s">
        <v>56</v>
      </c>
      <c r="E144" s="83" t="s">
        <v>517</v>
      </c>
      <c r="F144" s="83"/>
      <c r="G144" s="58">
        <v>52</v>
      </c>
    </row>
    <row r="145" spans="1:9" ht="15.75" hidden="1" customHeight="1" x14ac:dyDescent="0.3">
      <c r="A145" s="62">
        <v>137</v>
      </c>
      <c r="B145" s="50">
        <v>405</v>
      </c>
      <c r="C145" s="2" t="s">
        <v>189</v>
      </c>
      <c r="D145" s="2"/>
      <c r="E145" s="77" t="s">
        <v>156</v>
      </c>
      <c r="F145" s="77"/>
      <c r="G145" s="28">
        <f>G148+G146</f>
        <v>590.5</v>
      </c>
    </row>
    <row r="146" spans="1:9" s="68" customFormat="1" ht="24.75" hidden="1" customHeight="1" x14ac:dyDescent="0.3">
      <c r="A146" s="62">
        <v>138</v>
      </c>
      <c r="B146" s="50">
        <v>405</v>
      </c>
      <c r="C146" s="30" t="s">
        <v>347</v>
      </c>
      <c r="D146" s="30"/>
      <c r="E146" s="84" t="s">
        <v>348</v>
      </c>
      <c r="F146" s="84"/>
      <c r="G146" s="28">
        <f>G147</f>
        <v>30</v>
      </c>
    </row>
    <row r="147" spans="1:9" s="68" customFormat="1" ht="26" hidden="1" x14ac:dyDescent="0.25">
      <c r="A147" s="62">
        <v>139</v>
      </c>
      <c r="B147" s="51">
        <v>405</v>
      </c>
      <c r="C147" s="48" t="s">
        <v>347</v>
      </c>
      <c r="D147" s="48">
        <v>240</v>
      </c>
      <c r="E147" s="85" t="s">
        <v>77</v>
      </c>
      <c r="F147" s="85"/>
      <c r="G147" s="58">
        <v>30</v>
      </c>
    </row>
    <row r="148" spans="1:9" ht="39" hidden="1" x14ac:dyDescent="0.3">
      <c r="A148" s="62">
        <v>140</v>
      </c>
      <c r="B148" s="50">
        <v>405</v>
      </c>
      <c r="C148" s="10" t="s">
        <v>192</v>
      </c>
      <c r="D148" s="2"/>
      <c r="E148" s="77" t="s">
        <v>490</v>
      </c>
      <c r="F148" s="77"/>
      <c r="G148" s="28">
        <f>G149</f>
        <v>560.5</v>
      </c>
    </row>
    <row r="149" spans="1:9" s="59" customFormat="1" ht="26" hidden="1" x14ac:dyDescent="0.25">
      <c r="A149" s="62">
        <v>141</v>
      </c>
      <c r="B149" s="51">
        <v>405</v>
      </c>
      <c r="C149" s="4" t="s">
        <v>192</v>
      </c>
      <c r="D149" s="4">
        <v>240</v>
      </c>
      <c r="E149" s="83" t="s">
        <v>77</v>
      </c>
      <c r="F149" s="83"/>
      <c r="G149" s="64">
        <v>560.5</v>
      </c>
    </row>
    <row r="150" spans="1:9" ht="15" customHeight="1" x14ac:dyDescent="0.3">
      <c r="A150" s="62">
        <v>142</v>
      </c>
      <c r="B150" s="50">
        <v>406</v>
      </c>
      <c r="C150" s="2"/>
      <c r="D150" s="2"/>
      <c r="E150" s="77" t="s">
        <v>55</v>
      </c>
      <c r="F150" s="106">
        <v>11375.4</v>
      </c>
      <c r="G150" s="28">
        <f>G151</f>
        <v>5627</v>
      </c>
      <c r="H150" s="73">
        <f>G150-F150</f>
        <v>-5748.4</v>
      </c>
      <c r="I150" s="111">
        <f>G150/F150*100</f>
        <v>49.466392390597257</v>
      </c>
    </row>
    <row r="151" spans="1:9" s="21" customFormat="1" ht="39" hidden="1" x14ac:dyDescent="0.3">
      <c r="A151" s="62">
        <v>143</v>
      </c>
      <c r="B151" s="50">
        <v>406</v>
      </c>
      <c r="C151" s="30" t="s">
        <v>232</v>
      </c>
      <c r="D151" s="2"/>
      <c r="E151" s="84" t="s">
        <v>403</v>
      </c>
      <c r="F151" s="84"/>
      <c r="G151" s="28">
        <f>G152</f>
        <v>5627</v>
      </c>
    </row>
    <row r="152" spans="1:9" s="21" customFormat="1" ht="26" hidden="1" x14ac:dyDescent="0.3">
      <c r="A152" s="62">
        <v>144</v>
      </c>
      <c r="B152" s="1">
        <v>406</v>
      </c>
      <c r="C152" s="2" t="s">
        <v>431</v>
      </c>
      <c r="D152" s="2"/>
      <c r="E152" s="84" t="s">
        <v>428</v>
      </c>
      <c r="F152" s="84"/>
      <c r="G152" s="28">
        <f>G153</f>
        <v>5627</v>
      </c>
    </row>
    <row r="153" spans="1:9" ht="21" hidden="1" customHeight="1" x14ac:dyDescent="0.3">
      <c r="A153" s="62">
        <v>145</v>
      </c>
      <c r="B153" s="50">
        <v>406</v>
      </c>
      <c r="C153" s="30" t="s">
        <v>387</v>
      </c>
      <c r="D153" s="2"/>
      <c r="E153" s="77" t="s">
        <v>69</v>
      </c>
      <c r="F153" s="77"/>
      <c r="G153" s="28">
        <f>G154</f>
        <v>5627</v>
      </c>
    </row>
    <row r="154" spans="1:9" ht="24.75" hidden="1" customHeight="1" x14ac:dyDescent="0.25">
      <c r="A154" s="62">
        <v>146</v>
      </c>
      <c r="B154" s="51">
        <v>406</v>
      </c>
      <c r="C154" s="48" t="s">
        <v>387</v>
      </c>
      <c r="D154" s="4">
        <v>240</v>
      </c>
      <c r="E154" s="83" t="s">
        <v>77</v>
      </c>
      <c r="F154" s="83"/>
      <c r="G154" s="58">
        <v>5627</v>
      </c>
    </row>
    <row r="155" spans="1:9" ht="15.75" customHeight="1" x14ac:dyDescent="0.3">
      <c r="A155" s="104"/>
      <c r="B155" s="50"/>
      <c r="C155" s="48"/>
      <c r="D155" s="4"/>
      <c r="E155" s="5" t="s">
        <v>84</v>
      </c>
      <c r="F155" s="106">
        <v>800</v>
      </c>
      <c r="G155" s="38">
        <v>0</v>
      </c>
      <c r="H155" s="73">
        <f>G155-F155</f>
        <v>-800</v>
      </c>
      <c r="I155" s="111">
        <f>G155/F155*100</f>
        <v>0</v>
      </c>
    </row>
    <row r="156" spans="1:9" ht="13" x14ac:dyDescent="0.3">
      <c r="A156" s="62">
        <v>147</v>
      </c>
      <c r="B156" s="50">
        <v>408</v>
      </c>
      <c r="C156" s="2"/>
      <c r="D156" s="2"/>
      <c r="E156" s="77" t="s">
        <v>12</v>
      </c>
      <c r="F156" s="106">
        <v>72254</v>
      </c>
      <c r="G156" s="28">
        <f>G157+G161</f>
        <v>61546</v>
      </c>
      <c r="H156" s="73">
        <f>G156-F156</f>
        <v>-10708</v>
      </c>
      <c r="I156" s="111">
        <f>G156/F156*100</f>
        <v>85.180059235474843</v>
      </c>
    </row>
    <row r="157" spans="1:9" ht="32.25" hidden="1" customHeight="1" x14ac:dyDescent="0.3">
      <c r="A157" s="62">
        <v>148</v>
      </c>
      <c r="B157" s="50">
        <v>408</v>
      </c>
      <c r="C157" s="2" t="s">
        <v>234</v>
      </c>
      <c r="D157" s="2"/>
      <c r="E157" s="77" t="s">
        <v>418</v>
      </c>
      <c r="F157" s="77"/>
      <c r="G157" s="28">
        <f>G158</f>
        <v>60773</v>
      </c>
    </row>
    <row r="158" spans="1:9" s="21" customFormat="1" ht="26" hidden="1" x14ac:dyDescent="0.3">
      <c r="A158" s="62">
        <v>149</v>
      </c>
      <c r="B158" s="50">
        <v>408</v>
      </c>
      <c r="C158" s="2" t="s">
        <v>235</v>
      </c>
      <c r="D158" s="2"/>
      <c r="E158" s="77" t="s">
        <v>132</v>
      </c>
      <c r="F158" s="77"/>
      <c r="G158" s="28">
        <f>G159</f>
        <v>60773</v>
      </c>
    </row>
    <row r="159" spans="1:9" s="21" customFormat="1" ht="27.75" hidden="1" customHeight="1" x14ac:dyDescent="0.3">
      <c r="A159" s="62">
        <v>150</v>
      </c>
      <c r="B159" s="50">
        <v>408</v>
      </c>
      <c r="C159" s="2" t="s">
        <v>419</v>
      </c>
      <c r="D159" s="2"/>
      <c r="E159" s="77" t="s">
        <v>133</v>
      </c>
      <c r="F159" s="77"/>
      <c r="G159" s="28">
        <f>G160</f>
        <v>60773</v>
      </c>
    </row>
    <row r="160" spans="1:9" ht="25.5" hidden="1" customHeight="1" x14ac:dyDescent="0.25">
      <c r="A160" s="62">
        <v>151</v>
      </c>
      <c r="B160" s="51">
        <v>408</v>
      </c>
      <c r="C160" s="4" t="s">
        <v>419</v>
      </c>
      <c r="D160" s="4" t="s">
        <v>56</v>
      </c>
      <c r="E160" s="83" t="s">
        <v>517</v>
      </c>
      <c r="F160" s="83"/>
      <c r="G160" s="58">
        <f>57773+511+2489</f>
        <v>60773</v>
      </c>
    </row>
    <row r="161" spans="1:9" ht="18" hidden="1" customHeight="1" x14ac:dyDescent="0.3">
      <c r="A161" s="62">
        <v>152</v>
      </c>
      <c r="B161" s="50">
        <v>408</v>
      </c>
      <c r="C161" s="10" t="s">
        <v>189</v>
      </c>
      <c r="D161" s="2"/>
      <c r="E161" s="77" t="s">
        <v>156</v>
      </c>
      <c r="F161" s="77"/>
      <c r="G161" s="28">
        <f>G162</f>
        <v>773</v>
      </c>
    </row>
    <row r="162" spans="1:9" ht="28.5" hidden="1" customHeight="1" x14ac:dyDescent="0.3">
      <c r="A162" s="62">
        <v>153</v>
      </c>
      <c r="B162" s="50">
        <v>408</v>
      </c>
      <c r="C162" s="2" t="s">
        <v>267</v>
      </c>
      <c r="D162" s="2"/>
      <c r="E162" s="77" t="s">
        <v>233</v>
      </c>
      <c r="F162" s="77"/>
      <c r="G162" s="28">
        <f>G164+G163</f>
        <v>773</v>
      </c>
    </row>
    <row r="163" spans="1:9" ht="28.5" hidden="1" customHeight="1" x14ac:dyDescent="0.25">
      <c r="A163" s="62">
        <v>154</v>
      </c>
      <c r="B163" s="51">
        <v>408</v>
      </c>
      <c r="C163" s="4" t="s">
        <v>267</v>
      </c>
      <c r="D163" s="4">
        <v>240</v>
      </c>
      <c r="E163" s="83" t="s">
        <v>77</v>
      </c>
      <c r="F163" s="83"/>
      <c r="G163" s="58">
        <v>273</v>
      </c>
    </row>
    <row r="164" spans="1:9" ht="39" hidden="1" x14ac:dyDescent="0.25">
      <c r="A164" s="62">
        <v>155</v>
      </c>
      <c r="B164" s="51">
        <v>408</v>
      </c>
      <c r="C164" s="4" t="s">
        <v>267</v>
      </c>
      <c r="D164" s="4" t="s">
        <v>56</v>
      </c>
      <c r="E164" s="83" t="s">
        <v>517</v>
      </c>
      <c r="F164" s="83"/>
      <c r="G164" s="58">
        <v>500</v>
      </c>
    </row>
    <row r="165" spans="1:9" s="21" customFormat="1" ht="14.25" customHeight="1" x14ac:dyDescent="0.3">
      <c r="A165" s="62">
        <v>156</v>
      </c>
      <c r="B165" s="50">
        <v>409</v>
      </c>
      <c r="C165" s="2"/>
      <c r="D165" s="2"/>
      <c r="E165" s="77" t="s">
        <v>57</v>
      </c>
      <c r="F165" s="106">
        <v>72205</v>
      </c>
      <c r="G165" s="28">
        <f>G169+G166</f>
        <v>86797</v>
      </c>
      <c r="H165" s="73">
        <f>G165-F165</f>
        <v>14592</v>
      </c>
      <c r="I165" s="111">
        <f>G165/F165*100</f>
        <v>120.20912679177343</v>
      </c>
    </row>
    <row r="166" spans="1:9" s="21" customFormat="1" ht="39" hidden="1" x14ac:dyDescent="0.3">
      <c r="A166" s="62">
        <v>157</v>
      </c>
      <c r="B166" s="50">
        <v>409</v>
      </c>
      <c r="C166" s="10" t="s">
        <v>258</v>
      </c>
      <c r="D166" s="10"/>
      <c r="E166" s="77" t="s">
        <v>398</v>
      </c>
      <c r="F166" s="77"/>
      <c r="G166" s="28">
        <f>G167</f>
        <v>400</v>
      </c>
    </row>
    <row r="167" spans="1:9" s="21" customFormat="1" ht="52" hidden="1" x14ac:dyDescent="0.3">
      <c r="A167" s="62">
        <v>158</v>
      </c>
      <c r="B167" s="50">
        <v>409</v>
      </c>
      <c r="C167" s="10" t="s">
        <v>273</v>
      </c>
      <c r="D167" s="10"/>
      <c r="E167" s="77" t="s">
        <v>118</v>
      </c>
      <c r="F167" s="77"/>
      <c r="G167" s="28">
        <f>G168</f>
        <v>400</v>
      </c>
    </row>
    <row r="168" spans="1:9" s="21" customFormat="1" ht="26" hidden="1" x14ac:dyDescent="0.3">
      <c r="A168" s="62">
        <v>159</v>
      </c>
      <c r="B168" s="51">
        <v>409</v>
      </c>
      <c r="C168" s="12" t="s">
        <v>273</v>
      </c>
      <c r="D168" s="12" t="s">
        <v>78</v>
      </c>
      <c r="E168" s="83" t="s">
        <v>77</v>
      </c>
      <c r="F168" s="83"/>
      <c r="G168" s="58">
        <v>400</v>
      </c>
    </row>
    <row r="169" spans="1:9" s="20" customFormat="1" ht="26" hidden="1" x14ac:dyDescent="0.3">
      <c r="A169" s="62">
        <v>160</v>
      </c>
      <c r="B169" s="50">
        <v>409</v>
      </c>
      <c r="C169" s="2" t="s">
        <v>234</v>
      </c>
      <c r="D169" s="2"/>
      <c r="E169" s="77" t="s">
        <v>418</v>
      </c>
      <c r="F169" s="77"/>
      <c r="G169" s="28">
        <f>G170+G175</f>
        <v>86397</v>
      </c>
    </row>
    <row r="170" spans="1:9" ht="39" hidden="1" x14ac:dyDescent="0.3">
      <c r="A170" s="62">
        <v>161</v>
      </c>
      <c r="B170" s="50">
        <v>409</v>
      </c>
      <c r="C170" s="2" t="s">
        <v>268</v>
      </c>
      <c r="D170" s="2"/>
      <c r="E170" s="77" t="s">
        <v>136</v>
      </c>
      <c r="F170" s="77"/>
      <c r="G170" s="28">
        <f>G171+G173</f>
        <v>78377</v>
      </c>
    </row>
    <row r="171" spans="1:9" ht="26" hidden="1" x14ac:dyDescent="0.3">
      <c r="A171" s="62">
        <v>162</v>
      </c>
      <c r="B171" s="50">
        <v>409</v>
      </c>
      <c r="C171" s="2" t="s">
        <v>420</v>
      </c>
      <c r="D171" s="2"/>
      <c r="E171" s="77" t="s">
        <v>137</v>
      </c>
      <c r="F171" s="77"/>
      <c r="G171" s="28">
        <f>G172</f>
        <v>58717.9</v>
      </c>
    </row>
    <row r="172" spans="1:9" ht="26" hidden="1" x14ac:dyDescent="0.25">
      <c r="A172" s="62">
        <v>163</v>
      </c>
      <c r="B172" s="51">
        <v>409</v>
      </c>
      <c r="C172" s="4" t="s">
        <v>420</v>
      </c>
      <c r="D172" s="4">
        <v>240</v>
      </c>
      <c r="E172" s="83" t="s">
        <v>77</v>
      </c>
      <c r="F172" s="83"/>
      <c r="G172" s="58">
        <v>58717.9</v>
      </c>
    </row>
    <row r="173" spans="1:9" s="21" customFormat="1" ht="26" hidden="1" x14ac:dyDescent="0.3">
      <c r="A173" s="62">
        <v>164</v>
      </c>
      <c r="B173" s="50">
        <v>409</v>
      </c>
      <c r="C173" s="2" t="s">
        <v>421</v>
      </c>
      <c r="D173" s="2"/>
      <c r="E173" s="77" t="s">
        <v>178</v>
      </c>
      <c r="F173" s="77"/>
      <c r="G173" s="28">
        <f>G174</f>
        <v>19659.099999999999</v>
      </c>
    </row>
    <row r="174" spans="1:9" ht="26" hidden="1" x14ac:dyDescent="0.25">
      <c r="A174" s="62">
        <v>165</v>
      </c>
      <c r="B174" s="51">
        <v>409</v>
      </c>
      <c r="C174" s="4" t="s">
        <v>421</v>
      </c>
      <c r="D174" s="4">
        <v>240</v>
      </c>
      <c r="E174" s="83" t="s">
        <v>77</v>
      </c>
      <c r="F174" s="83"/>
      <c r="G174" s="58">
        <v>19659.099999999999</v>
      </c>
    </row>
    <row r="175" spans="1:9" ht="25.5" hidden="1" customHeight="1" x14ac:dyDescent="0.3">
      <c r="A175" s="62">
        <v>166</v>
      </c>
      <c r="B175" s="50">
        <v>409</v>
      </c>
      <c r="C175" s="2" t="s">
        <v>269</v>
      </c>
      <c r="D175" s="2"/>
      <c r="E175" s="77" t="s">
        <v>138</v>
      </c>
      <c r="F175" s="77"/>
      <c r="G175" s="28">
        <f>G176+G178</f>
        <v>8020</v>
      </c>
    </row>
    <row r="176" spans="1:9" ht="27.75" hidden="1" customHeight="1" x14ac:dyDescent="0.3">
      <c r="A176" s="62">
        <v>167</v>
      </c>
      <c r="B176" s="50">
        <v>409</v>
      </c>
      <c r="C176" s="2" t="s">
        <v>422</v>
      </c>
      <c r="D176" s="2"/>
      <c r="E176" s="77" t="s">
        <v>139</v>
      </c>
      <c r="F176" s="77"/>
      <c r="G176" s="28">
        <f>G177</f>
        <v>4345</v>
      </c>
    </row>
    <row r="177" spans="1:9" s="20" customFormat="1" ht="26" hidden="1" x14ac:dyDescent="0.25">
      <c r="A177" s="62">
        <v>168</v>
      </c>
      <c r="B177" s="51">
        <v>409</v>
      </c>
      <c r="C177" s="4" t="s">
        <v>422</v>
      </c>
      <c r="D177" s="4">
        <v>240</v>
      </c>
      <c r="E177" s="83" t="s">
        <v>77</v>
      </c>
      <c r="F177" s="83"/>
      <c r="G177" s="58">
        <v>4345</v>
      </c>
    </row>
    <row r="178" spans="1:9" ht="26" hidden="1" x14ac:dyDescent="0.3">
      <c r="A178" s="62">
        <v>169</v>
      </c>
      <c r="B178" s="50">
        <v>409</v>
      </c>
      <c r="C178" s="2" t="s">
        <v>423</v>
      </c>
      <c r="D178" s="2"/>
      <c r="E178" s="77" t="s">
        <v>140</v>
      </c>
      <c r="F178" s="77"/>
      <c r="G178" s="28">
        <f>G179</f>
        <v>3675</v>
      </c>
    </row>
    <row r="179" spans="1:9" ht="26" hidden="1" x14ac:dyDescent="0.25">
      <c r="A179" s="62">
        <v>170</v>
      </c>
      <c r="B179" s="51">
        <v>409</v>
      </c>
      <c r="C179" s="4" t="s">
        <v>423</v>
      </c>
      <c r="D179" s="4">
        <v>240</v>
      </c>
      <c r="E179" s="83" t="s">
        <v>77</v>
      </c>
      <c r="F179" s="83"/>
      <c r="G179" s="58">
        <v>3675</v>
      </c>
    </row>
    <row r="180" spans="1:9" ht="13" x14ac:dyDescent="0.3">
      <c r="A180" s="62">
        <v>171</v>
      </c>
      <c r="B180" s="50">
        <v>410</v>
      </c>
      <c r="C180" s="2"/>
      <c r="D180" s="2"/>
      <c r="E180" s="77" t="s">
        <v>37</v>
      </c>
      <c r="F180" s="106">
        <v>1071.5</v>
      </c>
      <c r="G180" s="28">
        <f>G181</f>
        <v>952.5</v>
      </c>
      <c r="H180" s="73">
        <f>G180-F180</f>
        <v>-119</v>
      </c>
      <c r="I180" s="111">
        <f>G180/F180*100</f>
        <v>88.894073728418107</v>
      </c>
    </row>
    <row r="181" spans="1:9" s="20" customFormat="1" ht="39" hidden="1" x14ac:dyDescent="0.3">
      <c r="A181" s="62">
        <v>172</v>
      </c>
      <c r="B181" s="50">
        <v>410</v>
      </c>
      <c r="C181" s="2" t="s">
        <v>234</v>
      </c>
      <c r="D181" s="2"/>
      <c r="E181" s="77" t="s">
        <v>404</v>
      </c>
      <c r="F181" s="77"/>
      <c r="G181" s="28">
        <f>G182</f>
        <v>952.5</v>
      </c>
    </row>
    <row r="182" spans="1:9" ht="26" hidden="1" x14ac:dyDescent="0.3">
      <c r="A182" s="62">
        <v>173</v>
      </c>
      <c r="B182" s="79">
        <v>410</v>
      </c>
      <c r="C182" s="10" t="s">
        <v>270</v>
      </c>
      <c r="D182" s="10"/>
      <c r="E182" s="77" t="s">
        <v>134</v>
      </c>
      <c r="F182" s="77"/>
      <c r="G182" s="28">
        <f>G183</f>
        <v>952.5</v>
      </c>
    </row>
    <row r="183" spans="1:9" s="20" customFormat="1" ht="26" hidden="1" x14ac:dyDescent="0.3">
      <c r="A183" s="62">
        <v>174</v>
      </c>
      <c r="B183" s="79">
        <v>410</v>
      </c>
      <c r="C183" s="10" t="s">
        <v>271</v>
      </c>
      <c r="D183" s="10"/>
      <c r="E183" s="77" t="s">
        <v>135</v>
      </c>
      <c r="F183" s="77"/>
      <c r="G183" s="28">
        <f>G184</f>
        <v>952.5</v>
      </c>
    </row>
    <row r="184" spans="1:9" s="21" customFormat="1" ht="26" hidden="1" x14ac:dyDescent="0.3">
      <c r="A184" s="62">
        <v>175</v>
      </c>
      <c r="B184" s="80">
        <v>410</v>
      </c>
      <c r="C184" s="12" t="s">
        <v>271</v>
      </c>
      <c r="D184" s="4">
        <v>240</v>
      </c>
      <c r="E184" s="83" t="s">
        <v>77</v>
      </c>
      <c r="F184" s="83"/>
      <c r="G184" s="58">
        <v>952.5</v>
      </c>
    </row>
    <row r="185" spans="1:9" ht="17.25" customHeight="1" x14ac:dyDescent="0.3">
      <c r="A185" s="62">
        <v>176</v>
      </c>
      <c r="B185" s="50">
        <v>412</v>
      </c>
      <c r="C185" s="2"/>
      <c r="D185" s="2"/>
      <c r="E185" s="77" t="s">
        <v>67</v>
      </c>
      <c r="F185" s="106">
        <v>5854</v>
      </c>
      <c r="G185" s="28">
        <f>G186+G202+G193+G208</f>
        <v>4419</v>
      </c>
      <c r="H185" s="73">
        <f>G185-F185</f>
        <v>-1435</v>
      </c>
      <c r="I185" s="111">
        <f>G185/F185*100</f>
        <v>75.486846600614967</v>
      </c>
    </row>
    <row r="186" spans="1:9" ht="39" hidden="1" x14ac:dyDescent="0.3">
      <c r="A186" s="62">
        <v>177</v>
      </c>
      <c r="B186" s="79">
        <v>412</v>
      </c>
      <c r="C186" s="10" t="s">
        <v>258</v>
      </c>
      <c r="D186" s="10"/>
      <c r="E186" s="77" t="s">
        <v>398</v>
      </c>
      <c r="F186" s="77"/>
      <c r="G186" s="28">
        <f>G187+G189+G191</f>
        <v>851.8</v>
      </c>
    </row>
    <row r="187" spans="1:9" s="59" customFormat="1" ht="28" hidden="1" customHeight="1" x14ac:dyDescent="0.3">
      <c r="A187" s="62">
        <v>178</v>
      </c>
      <c r="B187" s="79">
        <v>412</v>
      </c>
      <c r="C187" s="10" t="s">
        <v>272</v>
      </c>
      <c r="D187" s="10"/>
      <c r="E187" s="77" t="s">
        <v>181</v>
      </c>
      <c r="F187" s="77"/>
      <c r="G187" s="28">
        <f>G188</f>
        <v>492.3</v>
      </c>
    </row>
    <row r="188" spans="1:9" ht="29.25" hidden="1" customHeight="1" x14ac:dyDescent="0.25">
      <c r="A188" s="62">
        <v>179</v>
      </c>
      <c r="B188" s="80">
        <v>412</v>
      </c>
      <c r="C188" s="12" t="s">
        <v>272</v>
      </c>
      <c r="D188" s="12" t="s">
        <v>78</v>
      </c>
      <c r="E188" s="83" t="s">
        <v>77</v>
      </c>
      <c r="F188" s="83"/>
      <c r="G188" s="58">
        <v>492.3</v>
      </c>
    </row>
    <row r="189" spans="1:9" s="21" customFormat="1" ht="52" hidden="1" x14ac:dyDescent="0.3">
      <c r="A189" s="62">
        <v>180</v>
      </c>
      <c r="B189" s="79">
        <v>412</v>
      </c>
      <c r="C189" s="10" t="s">
        <v>273</v>
      </c>
      <c r="D189" s="10"/>
      <c r="E189" s="77" t="s">
        <v>118</v>
      </c>
      <c r="F189" s="77"/>
      <c r="G189" s="28">
        <f>G190</f>
        <v>250</v>
      </c>
    </row>
    <row r="190" spans="1:9" ht="29.25" hidden="1" customHeight="1" x14ac:dyDescent="0.25">
      <c r="A190" s="62">
        <v>181</v>
      </c>
      <c r="B190" s="80">
        <v>412</v>
      </c>
      <c r="C190" s="12" t="s">
        <v>273</v>
      </c>
      <c r="D190" s="12" t="s">
        <v>78</v>
      </c>
      <c r="E190" s="83" t="s">
        <v>77</v>
      </c>
      <c r="F190" s="83"/>
      <c r="G190" s="58">
        <v>250</v>
      </c>
    </row>
    <row r="191" spans="1:9" ht="45" hidden="1" customHeight="1" x14ac:dyDescent="0.3">
      <c r="A191" s="62">
        <v>182</v>
      </c>
      <c r="B191" s="79">
        <v>412</v>
      </c>
      <c r="C191" s="10" t="s">
        <v>333</v>
      </c>
      <c r="D191" s="10"/>
      <c r="E191" s="77" t="s">
        <v>334</v>
      </c>
      <c r="F191" s="77"/>
      <c r="G191" s="28">
        <f>G192</f>
        <v>109.5</v>
      </c>
    </row>
    <row r="192" spans="1:9" ht="29.25" hidden="1" customHeight="1" x14ac:dyDescent="0.25">
      <c r="A192" s="62">
        <v>183</v>
      </c>
      <c r="B192" s="80">
        <v>412</v>
      </c>
      <c r="C192" s="12" t="s">
        <v>333</v>
      </c>
      <c r="D192" s="12" t="s">
        <v>78</v>
      </c>
      <c r="E192" s="83" t="s">
        <v>77</v>
      </c>
      <c r="F192" s="83"/>
      <c r="G192" s="58">
        <v>109.5</v>
      </c>
    </row>
    <row r="193" spans="1:7" s="21" customFormat="1" ht="39.75" hidden="1" customHeight="1" x14ac:dyDescent="0.3">
      <c r="A193" s="62">
        <v>184</v>
      </c>
      <c r="B193" s="79">
        <v>412</v>
      </c>
      <c r="C193" s="10" t="s">
        <v>249</v>
      </c>
      <c r="D193" s="2"/>
      <c r="E193" s="77" t="s">
        <v>396</v>
      </c>
      <c r="F193" s="77"/>
      <c r="G193" s="28">
        <f>G194+G199</f>
        <v>1215</v>
      </c>
    </row>
    <row r="194" spans="1:7" s="21" customFormat="1" ht="29.25" hidden="1" customHeight="1" x14ac:dyDescent="0.3">
      <c r="A194" s="62">
        <v>185</v>
      </c>
      <c r="B194" s="79">
        <v>412</v>
      </c>
      <c r="C194" s="10" t="s">
        <v>274</v>
      </c>
      <c r="D194" s="10"/>
      <c r="E194" s="77" t="s">
        <v>111</v>
      </c>
      <c r="F194" s="77"/>
      <c r="G194" s="28">
        <f>G195+G197</f>
        <v>255</v>
      </c>
    </row>
    <row r="195" spans="1:7" ht="26" hidden="1" x14ac:dyDescent="0.3">
      <c r="A195" s="62">
        <v>186</v>
      </c>
      <c r="B195" s="79">
        <v>412</v>
      </c>
      <c r="C195" s="10" t="s">
        <v>275</v>
      </c>
      <c r="D195" s="10"/>
      <c r="E195" s="77" t="s">
        <v>112</v>
      </c>
      <c r="F195" s="77"/>
      <c r="G195" s="28">
        <f>G196</f>
        <v>202</v>
      </c>
    </row>
    <row r="196" spans="1:7" ht="39" hidden="1" x14ac:dyDescent="0.25">
      <c r="A196" s="62">
        <v>187</v>
      </c>
      <c r="B196" s="80">
        <v>412</v>
      </c>
      <c r="C196" s="12" t="s">
        <v>275</v>
      </c>
      <c r="D196" s="4" t="s">
        <v>56</v>
      </c>
      <c r="E196" s="83" t="s">
        <v>517</v>
      </c>
      <c r="F196" s="83"/>
      <c r="G196" s="58">
        <v>202</v>
      </c>
    </row>
    <row r="197" spans="1:7" ht="18" hidden="1" customHeight="1" x14ac:dyDescent="0.3">
      <c r="A197" s="62">
        <v>188</v>
      </c>
      <c r="B197" s="79">
        <v>412</v>
      </c>
      <c r="C197" s="10" t="s">
        <v>362</v>
      </c>
      <c r="D197" s="4"/>
      <c r="E197" s="77" t="s">
        <v>361</v>
      </c>
      <c r="F197" s="77"/>
      <c r="G197" s="28">
        <f>G198</f>
        <v>53</v>
      </c>
    </row>
    <row r="198" spans="1:7" ht="26" hidden="1" x14ac:dyDescent="0.25">
      <c r="A198" s="62">
        <v>189</v>
      </c>
      <c r="B198" s="80">
        <v>412</v>
      </c>
      <c r="C198" s="12" t="s">
        <v>362</v>
      </c>
      <c r="D198" s="4" t="s">
        <v>78</v>
      </c>
      <c r="E198" s="83" t="s">
        <v>77</v>
      </c>
      <c r="F198" s="83"/>
      <c r="G198" s="58">
        <v>53</v>
      </c>
    </row>
    <row r="199" spans="1:7" ht="26" hidden="1" x14ac:dyDescent="0.3">
      <c r="A199" s="62">
        <v>190</v>
      </c>
      <c r="B199" s="79">
        <v>412</v>
      </c>
      <c r="C199" s="10" t="s">
        <v>376</v>
      </c>
      <c r="D199" s="4"/>
      <c r="E199" s="77" t="s">
        <v>377</v>
      </c>
      <c r="F199" s="77"/>
      <c r="G199" s="28">
        <f>G200</f>
        <v>960</v>
      </c>
    </row>
    <row r="200" spans="1:7" ht="28.5" hidden="1" customHeight="1" x14ac:dyDescent="0.3">
      <c r="A200" s="62">
        <v>191</v>
      </c>
      <c r="B200" s="79">
        <v>412</v>
      </c>
      <c r="C200" s="10" t="s">
        <v>371</v>
      </c>
      <c r="D200" s="4"/>
      <c r="E200" s="77" t="s">
        <v>372</v>
      </c>
      <c r="F200" s="77"/>
      <c r="G200" s="28">
        <f>G201</f>
        <v>960</v>
      </c>
    </row>
    <row r="201" spans="1:7" ht="17.149999999999999" hidden="1" customHeight="1" x14ac:dyDescent="0.25">
      <c r="A201" s="62">
        <v>192</v>
      </c>
      <c r="B201" s="80">
        <v>412</v>
      </c>
      <c r="C201" s="12" t="s">
        <v>371</v>
      </c>
      <c r="D201" s="4" t="s">
        <v>90</v>
      </c>
      <c r="E201" s="83" t="s">
        <v>91</v>
      </c>
      <c r="F201" s="83"/>
      <c r="G201" s="58">
        <f>400+560</f>
        <v>960</v>
      </c>
    </row>
    <row r="202" spans="1:7" ht="39" hidden="1" x14ac:dyDescent="0.3">
      <c r="A202" s="62">
        <v>193</v>
      </c>
      <c r="B202" s="79">
        <v>412</v>
      </c>
      <c r="C202" s="10" t="s">
        <v>236</v>
      </c>
      <c r="D202" s="2"/>
      <c r="E202" s="77" t="s">
        <v>405</v>
      </c>
      <c r="F202" s="77"/>
      <c r="G202" s="28">
        <f>G203</f>
        <v>852.2</v>
      </c>
    </row>
    <row r="203" spans="1:7" ht="26" hidden="1" x14ac:dyDescent="0.3">
      <c r="A203" s="62">
        <v>194</v>
      </c>
      <c r="B203" s="79">
        <v>412</v>
      </c>
      <c r="C203" s="10" t="s">
        <v>237</v>
      </c>
      <c r="D203" s="10"/>
      <c r="E203" s="5" t="s">
        <v>104</v>
      </c>
      <c r="F203" s="5"/>
      <c r="G203" s="28">
        <f>G204+G206</f>
        <v>852.2</v>
      </c>
    </row>
    <row r="204" spans="1:7" ht="29.25" hidden="1" customHeight="1" x14ac:dyDescent="0.3">
      <c r="A204" s="62">
        <v>195</v>
      </c>
      <c r="B204" s="79">
        <v>412</v>
      </c>
      <c r="C204" s="10" t="s">
        <v>238</v>
      </c>
      <c r="D204" s="10"/>
      <c r="E204" s="77" t="s">
        <v>117</v>
      </c>
      <c r="F204" s="77"/>
      <c r="G204" s="28">
        <f>G205</f>
        <v>397.2</v>
      </c>
    </row>
    <row r="205" spans="1:7" ht="33" hidden="1" customHeight="1" x14ac:dyDescent="0.25">
      <c r="A205" s="62">
        <v>196</v>
      </c>
      <c r="B205" s="80">
        <v>412</v>
      </c>
      <c r="C205" s="12" t="s">
        <v>238</v>
      </c>
      <c r="D205" s="4">
        <v>240</v>
      </c>
      <c r="E205" s="83" t="s">
        <v>77</v>
      </c>
      <c r="F205" s="83"/>
      <c r="G205" s="58">
        <v>397.2</v>
      </c>
    </row>
    <row r="206" spans="1:7" s="21" customFormat="1" ht="16.5" hidden="1" customHeight="1" x14ac:dyDescent="0.3">
      <c r="A206" s="62">
        <v>197</v>
      </c>
      <c r="B206" s="79">
        <v>412</v>
      </c>
      <c r="C206" s="10" t="s">
        <v>349</v>
      </c>
      <c r="D206" s="2"/>
      <c r="E206" s="77" t="s">
        <v>441</v>
      </c>
      <c r="F206" s="77"/>
      <c r="G206" s="28">
        <f>G207</f>
        <v>455</v>
      </c>
    </row>
    <row r="207" spans="1:7" ht="26" hidden="1" x14ac:dyDescent="0.25">
      <c r="A207" s="62">
        <v>198</v>
      </c>
      <c r="B207" s="80">
        <v>412</v>
      </c>
      <c r="C207" s="12" t="s">
        <v>349</v>
      </c>
      <c r="D207" s="4">
        <v>240</v>
      </c>
      <c r="E207" s="83" t="s">
        <v>77</v>
      </c>
      <c r="F207" s="83"/>
      <c r="G207" s="58">
        <v>455</v>
      </c>
    </row>
    <row r="208" spans="1:7" ht="15" hidden="1" customHeight="1" x14ac:dyDescent="0.3">
      <c r="A208" s="62">
        <v>199</v>
      </c>
      <c r="B208" s="50">
        <v>412</v>
      </c>
      <c r="C208" s="2" t="s">
        <v>189</v>
      </c>
      <c r="D208" s="2"/>
      <c r="E208" s="77" t="s">
        <v>156</v>
      </c>
      <c r="F208" s="77"/>
      <c r="G208" s="28">
        <f>G209</f>
        <v>1500</v>
      </c>
    </row>
    <row r="209" spans="1:9" ht="26" hidden="1" x14ac:dyDescent="0.3">
      <c r="A209" s="62">
        <v>200</v>
      </c>
      <c r="B209" s="79">
        <v>412</v>
      </c>
      <c r="C209" s="10" t="s">
        <v>391</v>
      </c>
      <c r="D209" s="4"/>
      <c r="E209" s="77" t="s">
        <v>392</v>
      </c>
      <c r="F209" s="77"/>
      <c r="G209" s="28">
        <f>G210</f>
        <v>1500</v>
      </c>
    </row>
    <row r="210" spans="1:9" ht="13" hidden="1" x14ac:dyDescent="0.25">
      <c r="A210" s="62">
        <v>201</v>
      </c>
      <c r="B210" s="80">
        <v>412</v>
      </c>
      <c r="C210" s="12" t="s">
        <v>391</v>
      </c>
      <c r="D210" s="4" t="s">
        <v>51</v>
      </c>
      <c r="E210" s="83" t="s">
        <v>52</v>
      </c>
      <c r="F210" s="83"/>
      <c r="G210" s="58">
        <v>1500</v>
      </c>
    </row>
    <row r="211" spans="1:9" ht="15" x14ac:dyDescent="0.3">
      <c r="A211" s="62">
        <v>202</v>
      </c>
      <c r="B211" s="50">
        <v>500</v>
      </c>
      <c r="C211" s="2"/>
      <c r="D211" s="2"/>
      <c r="E211" s="82" t="s">
        <v>13</v>
      </c>
      <c r="F211" s="105">
        <v>184939.3</v>
      </c>
      <c r="G211" s="28">
        <f>G212+G225+G244+G263</f>
        <v>196475.5</v>
      </c>
      <c r="H211" s="73">
        <f>G211-F211</f>
        <v>11536.200000000012</v>
      </c>
      <c r="I211" s="111">
        <f>G211/F211*100</f>
        <v>106.23783046653688</v>
      </c>
    </row>
    <row r="212" spans="1:9" s="21" customFormat="1" ht="13" x14ac:dyDescent="0.3">
      <c r="A212" s="62">
        <v>203</v>
      </c>
      <c r="B212" s="50">
        <v>501</v>
      </c>
      <c r="C212" s="2"/>
      <c r="D212" s="2"/>
      <c r="E212" s="77" t="s">
        <v>14</v>
      </c>
      <c r="F212" s="106">
        <v>20861.3</v>
      </c>
      <c r="G212" s="28">
        <f>G213</f>
        <v>91544.1</v>
      </c>
      <c r="H212" s="73">
        <f>G212-F212</f>
        <v>70682.8</v>
      </c>
      <c r="I212" s="111">
        <f>G212/F212*100</f>
        <v>438.82260453567136</v>
      </c>
    </row>
    <row r="213" spans="1:9" s="21" customFormat="1" ht="39" hidden="1" x14ac:dyDescent="0.3">
      <c r="A213" s="62">
        <v>204</v>
      </c>
      <c r="B213" s="50">
        <v>501</v>
      </c>
      <c r="C213" s="2" t="s">
        <v>201</v>
      </c>
      <c r="D213" s="2"/>
      <c r="E213" s="77" t="s">
        <v>406</v>
      </c>
      <c r="F213" s="77"/>
      <c r="G213" s="28">
        <f>G214</f>
        <v>91544.1</v>
      </c>
    </row>
    <row r="214" spans="1:9" s="21" customFormat="1" ht="39" hidden="1" x14ac:dyDescent="0.3">
      <c r="A214" s="62">
        <v>205</v>
      </c>
      <c r="B214" s="50">
        <v>501</v>
      </c>
      <c r="C214" s="2" t="s">
        <v>200</v>
      </c>
      <c r="D214" s="2"/>
      <c r="E214" s="77" t="s">
        <v>318</v>
      </c>
      <c r="F214" s="77"/>
      <c r="G214" s="38">
        <f>G215+G217+G219+G221+G223</f>
        <v>91544.1</v>
      </c>
    </row>
    <row r="215" spans="1:9" ht="27" hidden="1" customHeight="1" x14ac:dyDescent="0.3">
      <c r="A215" s="62">
        <v>206</v>
      </c>
      <c r="B215" s="50">
        <v>501</v>
      </c>
      <c r="C215" s="2" t="s">
        <v>240</v>
      </c>
      <c r="D215" s="2"/>
      <c r="E215" s="77" t="s">
        <v>241</v>
      </c>
      <c r="F215" s="77"/>
      <c r="G215" s="28">
        <f>G216</f>
        <v>2000</v>
      </c>
    </row>
    <row r="216" spans="1:9" s="21" customFormat="1" ht="26" hidden="1" x14ac:dyDescent="0.3">
      <c r="A216" s="62">
        <v>207</v>
      </c>
      <c r="B216" s="51">
        <v>501</v>
      </c>
      <c r="C216" s="4" t="s">
        <v>240</v>
      </c>
      <c r="D216" s="4">
        <v>240</v>
      </c>
      <c r="E216" s="83" t="s">
        <v>77</v>
      </c>
      <c r="F216" s="83"/>
      <c r="G216" s="58">
        <v>2000</v>
      </c>
    </row>
    <row r="217" spans="1:9" s="21" customFormat="1" ht="26" hidden="1" x14ac:dyDescent="0.3">
      <c r="A217" s="62">
        <v>208</v>
      </c>
      <c r="B217" s="50">
        <v>501</v>
      </c>
      <c r="C217" s="2" t="s">
        <v>245</v>
      </c>
      <c r="D217" s="2"/>
      <c r="E217" s="77" t="s">
        <v>239</v>
      </c>
      <c r="F217" s="77"/>
      <c r="G217" s="28">
        <f>G218</f>
        <v>1400</v>
      </c>
    </row>
    <row r="218" spans="1:9" ht="26" hidden="1" x14ac:dyDescent="0.25">
      <c r="A218" s="62">
        <v>209</v>
      </c>
      <c r="B218" s="51">
        <v>501</v>
      </c>
      <c r="C218" s="4" t="s">
        <v>245</v>
      </c>
      <c r="D218" s="4">
        <v>240</v>
      </c>
      <c r="E218" s="83" t="s">
        <v>77</v>
      </c>
      <c r="F218" s="83"/>
      <c r="G218" s="58">
        <v>1400</v>
      </c>
    </row>
    <row r="219" spans="1:9" ht="39" hidden="1" x14ac:dyDescent="0.3">
      <c r="A219" s="62">
        <v>210</v>
      </c>
      <c r="B219" s="50">
        <v>501</v>
      </c>
      <c r="C219" s="2" t="s">
        <v>494</v>
      </c>
      <c r="D219" s="2"/>
      <c r="E219" s="84" t="s">
        <v>495</v>
      </c>
      <c r="F219" s="84"/>
      <c r="G219" s="28">
        <f>G220</f>
        <v>5164</v>
      </c>
    </row>
    <row r="220" spans="1:9" ht="13" hidden="1" x14ac:dyDescent="0.25">
      <c r="A220" s="62">
        <v>211</v>
      </c>
      <c r="B220" s="51">
        <v>501</v>
      </c>
      <c r="C220" s="4" t="s">
        <v>494</v>
      </c>
      <c r="D220" s="4" t="s">
        <v>58</v>
      </c>
      <c r="E220" s="83" t="s">
        <v>443</v>
      </c>
      <c r="F220" s="83"/>
      <c r="G220" s="58">
        <v>5164</v>
      </c>
    </row>
    <row r="221" spans="1:9" ht="39" hidden="1" x14ac:dyDescent="0.3">
      <c r="A221" s="62">
        <v>212</v>
      </c>
      <c r="B221" s="50">
        <v>501</v>
      </c>
      <c r="C221" s="2" t="s">
        <v>506</v>
      </c>
      <c r="D221" s="4"/>
      <c r="E221" s="84" t="s">
        <v>507</v>
      </c>
      <c r="F221" s="84"/>
      <c r="G221" s="28">
        <f>G222</f>
        <v>77553.100000000006</v>
      </c>
    </row>
    <row r="222" spans="1:9" ht="13" hidden="1" x14ac:dyDescent="0.25">
      <c r="A222" s="62">
        <v>213</v>
      </c>
      <c r="B222" s="51">
        <v>501</v>
      </c>
      <c r="C222" s="4" t="s">
        <v>506</v>
      </c>
      <c r="D222" s="4" t="s">
        <v>58</v>
      </c>
      <c r="E222" s="83" t="s">
        <v>443</v>
      </c>
      <c r="F222" s="83"/>
      <c r="G222" s="64">
        <v>77553.100000000006</v>
      </c>
    </row>
    <row r="223" spans="1:9" ht="13" hidden="1" x14ac:dyDescent="0.3">
      <c r="A223" s="62">
        <v>214</v>
      </c>
      <c r="B223" s="50">
        <v>501</v>
      </c>
      <c r="C223" s="2" t="s">
        <v>508</v>
      </c>
      <c r="D223" s="4"/>
      <c r="E223" s="84" t="s">
        <v>509</v>
      </c>
      <c r="F223" s="84"/>
      <c r="G223" s="28">
        <f>G224</f>
        <v>5427</v>
      </c>
    </row>
    <row r="224" spans="1:9" ht="13" hidden="1" x14ac:dyDescent="0.25">
      <c r="A224" s="62">
        <v>215</v>
      </c>
      <c r="B224" s="51">
        <v>501</v>
      </c>
      <c r="C224" s="4" t="s">
        <v>508</v>
      </c>
      <c r="D224" s="4" t="s">
        <v>58</v>
      </c>
      <c r="E224" s="83" t="s">
        <v>443</v>
      </c>
      <c r="F224" s="83"/>
      <c r="G224" s="64">
        <v>5427</v>
      </c>
    </row>
    <row r="225" spans="1:9" s="21" customFormat="1" ht="13" x14ac:dyDescent="0.3">
      <c r="A225" s="62">
        <v>216</v>
      </c>
      <c r="B225" s="50">
        <v>502</v>
      </c>
      <c r="C225" s="2"/>
      <c r="D225" s="2"/>
      <c r="E225" s="77" t="s">
        <v>15</v>
      </c>
      <c r="F225" s="106">
        <v>74071</v>
      </c>
      <c r="G225" s="28">
        <f>G226+G241</f>
        <v>37767.4</v>
      </c>
      <c r="H225" s="73">
        <f>G225-F225</f>
        <v>-36303.599999999999</v>
      </c>
      <c r="I225" s="111">
        <f>G225/F225*100</f>
        <v>50.988106006399271</v>
      </c>
    </row>
    <row r="226" spans="1:9" s="20" customFormat="1" ht="39" hidden="1" x14ac:dyDescent="0.3">
      <c r="A226" s="62">
        <v>217</v>
      </c>
      <c r="B226" s="50">
        <v>502</v>
      </c>
      <c r="C226" s="2" t="s">
        <v>201</v>
      </c>
      <c r="D226" s="2"/>
      <c r="E226" s="77" t="s">
        <v>406</v>
      </c>
      <c r="F226" s="77"/>
      <c r="G226" s="28">
        <f>G227+G236+G232</f>
        <v>37687</v>
      </c>
    </row>
    <row r="227" spans="1:9" s="21" customFormat="1" ht="26" hidden="1" x14ac:dyDescent="0.3">
      <c r="A227" s="62">
        <v>218</v>
      </c>
      <c r="B227" s="50">
        <v>502</v>
      </c>
      <c r="C227" s="2" t="s">
        <v>276</v>
      </c>
      <c r="D227" s="2"/>
      <c r="E227" s="84" t="s">
        <v>317</v>
      </c>
      <c r="F227" s="84"/>
      <c r="G227" s="28">
        <f>G230+G228</f>
        <v>25843.200000000001</v>
      </c>
    </row>
    <row r="228" spans="1:9" s="68" customFormat="1" ht="29.25" hidden="1" customHeight="1" x14ac:dyDescent="0.3">
      <c r="A228" s="62">
        <v>219</v>
      </c>
      <c r="B228" s="50">
        <v>502</v>
      </c>
      <c r="C228" s="30" t="s">
        <v>242</v>
      </c>
      <c r="D228" s="30"/>
      <c r="E228" s="77" t="s">
        <v>434</v>
      </c>
      <c r="F228" s="77"/>
      <c r="G228" s="28">
        <f>G229</f>
        <v>12843.2</v>
      </c>
    </row>
    <row r="229" spans="1:9" s="68" customFormat="1" ht="29.25" hidden="1" customHeight="1" x14ac:dyDescent="0.25">
      <c r="A229" s="62">
        <v>220</v>
      </c>
      <c r="B229" s="51">
        <v>502</v>
      </c>
      <c r="C229" s="48" t="s">
        <v>242</v>
      </c>
      <c r="D229" s="48" t="s">
        <v>56</v>
      </c>
      <c r="E229" s="83" t="s">
        <v>517</v>
      </c>
      <c r="F229" s="83"/>
      <c r="G229" s="58">
        <v>12843.2</v>
      </c>
    </row>
    <row r="230" spans="1:9" ht="26" hidden="1" x14ac:dyDescent="0.3">
      <c r="A230" s="62">
        <v>221</v>
      </c>
      <c r="B230" s="50">
        <v>502</v>
      </c>
      <c r="C230" s="2" t="s">
        <v>359</v>
      </c>
      <c r="D230" s="2"/>
      <c r="E230" s="77" t="s">
        <v>360</v>
      </c>
      <c r="F230" s="77"/>
      <c r="G230" s="28">
        <f>G231</f>
        <v>13000</v>
      </c>
    </row>
    <row r="231" spans="1:9" ht="39" hidden="1" x14ac:dyDescent="0.25">
      <c r="A231" s="62">
        <v>222</v>
      </c>
      <c r="B231" s="51">
        <v>502</v>
      </c>
      <c r="C231" s="4" t="s">
        <v>359</v>
      </c>
      <c r="D231" s="4" t="s">
        <v>56</v>
      </c>
      <c r="E231" s="83" t="s">
        <v>517</v>
      </c>
      <c r="F231" s="83"/>
      <c r="G231" s="58">
        <v>13000</v>
      </c>
    </row>
    <row r="232" spans="1:9" ht="26" hidden="1" x14ac:dyDescent="0.3">
      <c r="A232" s="62">
        <v>223</v>
      </c>
      <c r="B232" s="50">
        <v>502</v>
      </c>
      <c r="C232" s="2" t="s">
        <v>277</v>
      </c>
      <c r="D232" s="2"/>
      <c r="E232" s="77" t="s">
        <v>113</v>
      </c>
      <c r="F232" s="77"/>
      <c r="G232" s="28">
        <f>G233</f>
        <v>7793.8</v>
      </c>
    </row>
    <row r="233" spans="1:9" ht="13" hidden="1" x14ac:dyDescent="0.3">
      <c r="A233" s="62">
        <v>224</v>
      </c>
      <c r="B233" s="50">
        <v>502</v>
      </c>
      <c r="C233" s="2" t="s">
        <v>325</v>
      </c>
      <c r="D233" s="2"/>
      <c r="E233" s="77" t="s">
        <v>114</v>
      </c>
      <c r="F233" s="77"/>
      <c r="G233" s="28">
        <f>G234+G235</f>
        <v>7793.8</v>
      </c>
    </row>
    <row r="234" spans="1:9" ht="26" hidden="1" x14ac:dyDescent="0.25">
      <c r="A234" s="62">
        <v>225</v>
      </c>
      <c r="B234" s="51">
        <v>502</v>
      </c>
      <c r="C234" s="4" t="s">
        <v>325</v>
      </c>
      <c r="D234" s="4" t="s">
        <v>78</v>
      </c>
      <c r="E234" s="83" t="s">
        <v>77</v>
      </c>
      <c r="F234" s="83"/>
      <c r="G234" s="58">
        <v>761</v>
      </c>
    </row>
    <row r="235" spans="1:9" ht="13" hidden="1" x14ac:dyDescent="0.25">
      <c r="A235" s="62">
        <v>226</v>
      </c>
      <c r="B235" s="51">
        <v>502</v>
      </c>
      <c r="C235" s="4" t="s">
        <v>325</v>
      </c>
      <c r="D235" s="4" t="s">
        <v>58</v>
      </c>
      <c r="E235" s="83" t="s">
        <v>443</v>
      </c>
      <c r="F235" s="83"/>
      <c r="G235" s="58">
        <v>7032.8</v>
      </c>
    </row>
    <row r="236" spans="1:9" s="21" customFormat="1" ht="26" hidden="1" x14ac:dyDescent="0.3">
      <c r="A236" s="62">
        <v>227</v>
      </c>
      <c r="B236" s="50">
        <v>502</v>
      </c>
      <c r="C236" s="30" t="s">
        <v>244</v>
      </c>
      <c r="D236" s="2"/>
      <c r="E236" s="77" t="s">
        <v>243</v>
      </c>
      <c r="F236" s="77"/>
      <c r="G236" s="28">
        <f>G237+G239</f>
        <v>4050</v>
      </c>
    </row>
    <row r="237" spans="1:9" s="21" customFormat="1" ht="26" hidden="1" x14ac:dyDescent="0.3">
      <c r="A237" s="62">
        <v>228</v>
      </c>
      <c r="B237" s="50">
        <v>502</v>
      </c>
      <c r="C237" s="30" t="s">
        <v>338</v>
      </c>
      <c r="D237" s="2"/>
      <c r="E237" s="77" t="s">
        <v>337</v>
      </c>
      <c r="F237" s="77"/>
      <c r="G237" s="28">
        <f>G238</f>
        <v>50</v>
      </c>
    </row>
    <row r="238" spans="1:9" s="21" customFormat="1" ht="26" hidden="1" x14ac:dyDescent="0.3">
      <c r="A238" s="62">
        <v>229</v>
      </c>
      <c r="B238" s="51">
        <v>502</v>
      </c>
      <c r="C238" s="48" t="s">
        <v>338</v>
      </c>
      <c r="D238" s="4">
        <v>240</v>
      </c>
      <c r="E238" s="83" t="s">
        <v>77</v>
      </c>
      <c r="F238" s="83"/>
      <c r="G238" s="58">
        <v>50</v>
      </c>
    </row>
    <row r="239" spans="1:9" s="21" customFormat="1" ht="16.5" hidden="1" customHeight="1" x14ac:dyDescent="0.3">
      <c r="A239" s="62">
        <v>230</v>
      </c>
      <c r="B239" s="50">
        <v>502</v>
      </c>
      <c r="C239" s="30" t="s">
        <v>393</v>
      </c>
      <c r="D239" s="2"/>
      <c r="E239" s="84" t="s">
        <v>394</v>
      </c>
      <c r="F239" s="84"/>
      <c r="G239" s="28">
        <f>G240</f>
        <v>4000</v>
      </c>
    </row>
    <row r="240" spans="1:9" s="21" customFormat="1" ht="16.5" hidden="1" customHeight="1" x14ac:dyDescent="0.3">
      <c r="A240" s="62">
        <v>231</v>
      </c>
      <c r="B240" s="51">
        <v>502</v>
      </c>
      <c r="C240" s="48" t="s">
        <v>393</v>
      </c>
      <c r="D240" s="4" t="s">
        <v>53</v>
      </c>
      <c r="E240" s="85" t="s">
        <v>54</v>
      </c>
      <c r="F240" s="85"/>
      <c r="G240" s="58">
        <v>4000</v>
      </c>
    </row>
    <row r="241" spans="1:9" s="21" customFormat="1" ht="16.5" hidden="1" customHeight="1" x14ac:dyDescent="0.3">
      <c r="A241" s="62">
        <v>232</v>
      </c>
      <c r="B241" s="79">
        <v>502</v>
      </c>
      <c r="C241" s="2" t="s">
        <v>189</v>
      </c>
      <c r="D241" s="2"/>
      <c r="E241" s="77" t="s">
        <v>156</v>
      </c>
      <c r="F241" s="77"/>
      <c r="G241" s="28">
        <f>G242</f>
        <v>80.400000000000006</v>
      </c>
    </row>
    <row r="242" spans="1:9" s="21" customFormat="1" ht="16.5" hidden="1" customHeight="1" x14ac:dyDescent="0.3">
      <c r="A242" s="62">
        <v>233</v>
      </c>
      <c r="B242" s="50">
        <v>502</v>
      </c>
      <c r="C242" s="2" t="s">
        <v>363</v>
      </c>
      <c r="D242" s="2"/>
      <c r="E242" s="77" t="s">
        <v>364</v>
      </c>
      <c r="F242" s="77"/>
      <c r="G242" s="28">
        <f>G243</f>
        <v>80.400000000000006</v>
      </c>
    </row>
    <row r="243" spans="1:9" s="21" customFormat="1" ht="16.5" hidden="1" customHeight="1" x14ac:dyDescent="0.3">
      <c r="A243" s="62">
        <v>234</v>
      </c>
      <c r="B243" s="51">
        <v>502</v>
      </c>
      <c r="C243" s="4" t="s">
        <v>363</v>
      </c>
      <c r="D243" s="4">
        <v>240</v>
      </c>
      <c r="E243" s="83" t="s">
        <v>77</v>
      </c>
      <c r="F243" s="83"/>
      <c r="G243" s="58">
        <v>80.400000000000006</v>
      </c>
    </row>
    <row r="244" spans="1:9" ht="15" customHeight="1" x14ac:dyDescent="0.3">
      <c r="A244" s="62">
        <v>235</v>
      </c>
      <c r="B244" s="50">
        <v>503</v>
      </c>
      <c r="C244" s="2"/>
      <c r="D244" s="2"/>
      <c r="E244" s="77" t="s">
        <v>16</v>
      </c>
      <c r="F244" s="106">
        <v>62437.3</v>
      </c>
      <c r="G244" s="28">
        <f>G258+G245</f>
        <v>39718</v>
      </c>
      <c r="H244" s="73">
        <f>G244-F244</f>
        <v>-22719.300000000003</v>
      </c>
      <c r="I244" s="111">
        <f>G244/F244*100</f>
        <v>63.612616176548308</v>
      </c>
    </row>
    <row r="245" spans="1:9" s="21" customFormat="1" ht="39" hidden="1" x14ac:dyDescent="0.3">
      <c r="A245" s="62">
        <v>236</v>
      </c>
      <c r="B245" s="50">
        <v>503</v>
      </c>
      <c r="C245" s="2" t="s">
        <v>351</v>
      </c>
      <c r="D245" s="2"/>
      <c r="E245" s="77" t="s">
        <v>479</v>
      </c>
      <c r="F245" s="77"/>
      <c r="G245" s="28">
        <f>G246+G248+G250+G252+G254+G256</f>
        <v>38563</v>
      </c>
    </row>
    <row r="246" spans="1:9" s="21" customFormat="1" ht="26" hidden="1" x14ac:dyDescent="0.3">
      <c r="A246" s="62">
        <v>237</v>
      </c>
      <c r="B246" s="50">
        <v>503</v>
      </c>
      <c r="C246" s="30" t="s">
        <v>350</v>
      </c>
      <c r="D246" s="2"/>
      <c r="E246" s="84" t="s">
        <v>357</v>
      </c>
      <c r="F246" s="84"/>
      <c r="G246" s="28">
        <f>G247</f>
        <v>110.4</v>
      </c>
    </row>
    <row r="247" spans="1:9" ht="26" hidden="1" x14ac:dyDescent="0.25">
      <c r="A247" s="62">
        <v>238</v>
      </c>
      <c r="B247" s="51">
        <v>503</v>
      </c>
      <c r="C247" s="4" t="s">
        <v>350</v>
      </c>
      <c r="D247" s="4" t="s">
        <v>78</v>
      </c>
      <c r="E247" s="83" t="s">
        <v>77</v>
      </c>
      <c r="F247" s="83"/>
      <c r="G247" s="58">
        <v>110.4</v>
      </c>
    </row>
    <row r="248" spans="1:9" s="21" customFormat="1" ht="26" hidden="1" x14ac:dyDescent="0.3">
      <c r="A248" s="62">
        <v>239</v>
      </c>
      <c r="B248" s="50">
        <v>503</v>
      </c>
      <c r="C248" s="30" t="s">
        <v>352</v>
      </c>
      <c r="D248" s="2"/>
      <c r="E248" s="84" t="s">
        <v>438</v>
      </c>
      <c r="F248" s="84"/>
      <c r="G248" s="28">
        <f>G249</f>
        <v>13795</v>
      </c>
    </row>
    <row r="249" spans="1:9" s="21" customFormat="1" ht="26" hidden="1" x14ac:dyDescent="0.3">
      <c r="A249" s="62">
        <v>240</v>
      </c>
      <c r="B249" s="51">
        <v>503</v>
      </c>
      <c r="C249" s="48" t="s">
        <v>352</v>
      </c>
      <c r="D249" s="4" t="s">
        <v>78</v>
      </c>
      <c r="E249" s="83" t="s">
        <v>77</v>
      </c>
      <c r="F249" s="83"/>
      <c r="G249" s="58">
        <f>8795+5000</f>
        <v>13795</v>
      </c>
    </row>
    <row r="250" spans="1:9" ht="39" hidden="1" x14ac:dyDescent="0.3">
      <c r="A250" s="62">
        <v>241</v>
      </c>
      <c r="B250" s="50">
        <v>503</v>
      </c>
      <c r="C250" s="2" t="s">
        <v>466</v>
      </c>
      <c r="D250" s="2"/>
      <c r="E250" s="77" t="s">
        <v>475</v>
      </c>
      <c r="F250" s="77"/>
      <c r="G250" s="28">
        <f>G251</f>
        <v>5616</v>
      </c>
    </row>
    <row r="251" spans="1:9" ht="26" hidden="1" x14ac:dyDescent="0.25">
      <c r="A251" s="62">
        <v>242</v>
      </c>
      <c r="B251" s="51">
        <v>503</v>
      </c>
      <c r="C251" s="4" t="s">
        <v>466</v>
      </c>
      <c r="D251" s="4" t="s">
        <v>78</v>
      </c>
      <c r="E251" s="83" t="s">
        <v>77</v>
      </c>
      <c r="F251" s="83"/>
      <c r="G251" s="58">
        <v>5616</v>
      </c>
    </row>
    <row r="252" spans="1:9" s="21" customFormat="1" ht="39" hidden="1" x14ac:dyDescent="0.3">
      <c r="A252" s="62">
        <v>243</v>
      </c>
      <c r="B252" s="50">
        <v>503</v>
      </c>
      <c r="C252" s="2" t="s">
        <v>467</v>
      </c>
      <c r="D252" s="2"/>
      <c r="E252" s="77" t="s">
        <v>468</v>
      </c>
      <c r="F252" s="77"/>
      <c r="G252" s="28">
        <f>G253</f>
        <v>16119.1</v>
      </c>
    </row>
    <row r="253" spans="1:9" s="21" customFormat="1" ht="26" hidden="1" x14ac:dyDescent="0.3">
      <c r="A253" s="62">
        <v>244</v>
      </c>
      <c r="B253" s="51">
        <v>503</v>
      </c>
      <c r="C253" s="4" t="s">
        <v>467</v>
      </c>
      <c r="D253" s="4">
        <v>240</v>
      </c>
      <c r="E253" s="83" t="s">
        <v>77</v>
      </c>
      <c r="F253" s="83"/>
      <c r="G253" s="58">
        <f>14119.1+2000</f>
        <v>16119.1</v>
      </c>
    </row>
    <row r="254" spans="1:9" s="21" customFormat="1" ht="26" hidden="1" x14ac:dyDescent="0.3">
      <c r="A254" s="62">
        <v>245</v>
      </c>
      <c r="B254" s="50">
        <v>503</v>
      </c>
      <c r="C254" s="2" t="s">
        <v>470</v>
      </c>
      <c r="D254" s="2"/>
      <c r="E254" s="77" t="s">
        <v>469</v>
      </c>
      <c r="F254" s="77"/>
      <c r="G254" s="28">
        <f>G255</f>
        <v>889.5</v>
      </c>
    </row>
    <row r="255" spans="1:9" ht="26" hidden="1" x14ac:dyDescent="0.25">
      <c r="A255" s="62">
        <v>246</v>
      </c>
      <c r="B255" s="51">
        <v>503</v>
      </c>
      <c r="C255" s="4" t="s">
        <v>470</v>
      </c>
      <c r="D255" s="4">
        <v>240</v>
      </c>
      <c r="E255" s="83" t="s">
        <v>77</v>
      </c>
      <c r="F255" s="83"/>
      <c r="G255" s="58">
        <v>889.5</v>
      </c>
    </row>
    <row r="256" spans="1:9" ht="39" hidden="1" x14ac:dyDescent="0.3">
      <c r="A256" s="62">
        <v>247</v>
      </c>
      <c r="B256" s="50">
        <v>503</v>
      </c>
      <c r="C256" s="2" t="s">
        <v>471</v>
      </c>
      <c r="D256" s="2"/>
      <c r="E256" s="77" t="s">
        <v>480</v>
      </c>
      <c r="F256" s="77"/>
      <c r="G256" s="28">
        <f>G257</f>
        <v>2033</v>
      </c>
    </row>
    <row r="257" spans="1:9" ht="27" hidden="1" customHeight="1" x14ac:dyDescent="0.25">
      <c r="A257" s="62">
        <v>248</v>
      </c>
      <c r="B257" s="51">
        <v>503</v>
      </c>
      <c r="C257" s="4" t="s">
        <v>471</v>
      </c>
      <c r="D257" s="4">
        <v>240</v>
      </c>
      <c r="E257" s="83" t="s">
        <v>77</v>
      </c>
      <c r="F257" s="83"/>
      <c r="G257" s="58">
        <v>2033</v>
      </c>
    </row>
    <row r="258" spans="1:9" s="21" customFormat="1" ht="15" hidden="1" customHeight="1" x14ac:dyDescent="0.3">
      <c r="A258" s="62">
        <v>249</v>
      </c>
      <c r="B258" s="50">
        <v>503</v>
      </c>
      <c r="C258" s="2" t="s">
        <v>189</v>
      </c>
      <c r="D258" s="2"/>
      <c r="E258" s="77" t="s">
        <v>156</v>
      </c>
      <c r="F258" s="77"/>
      <c r="G258" s="28">
        <f>G261+G259</f>
        <v>1155</v>
      </c>
    </row>
    <row r="259" spans="1:9" s="21" customFormat="1" ht="26" hidden="1" x14ac:dyDescent="0.3">
      <c r="A259" s="62">
        <v>250</v>
      </c>
      <c r="B259" s="79">
        <v>503</v>
      </c>
      <c r="C259" s="10" t="s">
        <v>391</v>
      </c>
      <c r="D259" s="4"/>
      <c r="E259" s="77" t="s">
        <v>392</v>
      </c>
      <c r="F259" s="77"/>
      <c r="G259" s="28">
        <f>G260</f>
        <v>1000</v>
      </c>
    </row>
    <row r="260" spans="1:9" s="21" customFormat="1" ht="15" hidden="1" customHeight="1" x14ac:dyDescent="0.3">
      <c r="A260" s="62">
        <v>251</v>
      </c>
      <c r="B260" s="80">
        <v>503</v>
      </c>
      <c r="C260" s="12" t="s">
        <v>391</v>
      </c>
      <c r="D260" s="4" t="s">
        <v>51</v>
      </c>
      <c r="E260" s="83" t="s">
        <v>52</v>
      </c>
      <c r="F260" s="83"/>
      <c r="G260" s="58">
        <v>1000</v>
      </c>
    </row>
    <row r="261" spans="1:9" s="21" customFormat="1" ht="18.75" hidden="1" customHeight="1" x14ac:dyDescent="0.3">
      <c r="A261" s="62">
        <v>252</v>
      </c>
      <c r="B261" s="50">
        <v>503</v>
      </c>
      <c r="C261" s="30" t="s">
        <v>340</v>
      </c>
      <c r="D261" s="2"/>
      <c r="E261" s="84" t="s">
        <v>339</v>
      </c>
      <c r="F261" s="84"/>
      <c r="G261" s="28">
        <f>G262</f>
        <v>155</v>
      </c>
    </row>
    <row r="262" spans="1:9" ht="26" hidden="1" x14ac:dyDescent="0.25">
      <c r="A262" s="62">
        <v>253</v>
      </c>
      <c r="B262" s="51">
        <v>503</v>
      </c>
      <c r="C262" s="48" t="s">
        <v>340</v>
      </c>
      <c r="D262" s="4">
        <v>240</v>
      </c>
      <c r="E262" s="83" t="s">
        <v>77</v>
      </c>
      <c r="F262" s="83"/>
      <c r="G262" s="58">
        <v>155</v>
      </c>
    </row>
    <row r="263" spans="1:9" ht="13" x14ac:dyDescent="0.3">
      <c r="A263" s="62">
        <v>254</v>
      </c>
      <c r="B263" s="50">
        <v>505</v>
      </c>
      <c r="C263" s="2"/>
      <c r="D263" s="2"/>
      <c r="E263" s="77" t="s">
        <v>17</v>
      </c>
      <c r="F263" s="106">
        <v>27569.7</v>
      </c>
      <c r="G263" s="28">
        <f>G264+G274</f>
        <v>27446.000000000004</v>
      </c>
      <c r="H263" s="73">
        <f>G263-F263</f>
        <v>-123.69999999999709</v>
      </c>
      <c r="I263" s="111">
        <f>G263/F263*100</f>
        <v>99.551319020518918</v>
      </c>
    </row>
    <row r="264" spans="1:9" ht="39" hidden="1" x14ac:dyDescent="0.3">
      <c r="A264" s="62">
        <v>255</v>
      </c>
      <c r="B264" s="50">
        <v>505</v>
      </c>
      <c r="C264" s="2" t="s">
        <v>201</v>
      </c>
      <c r="D264" s="2"/>
      <c r="E264" s="77" t="s">
        <v>406</v>
      </c>
      <c r="F264" s="77"/>
      <c r="G264" s="28">
        <f>G270+G265</f>
        <v>27392.200000000004</v>
      </c>
    </row>
    <row r="265" spans="1:9" ht="39" hidden="1" x14ac:dyDescent="0.3">
      <c r="A265" s="62">
        <v>256</v>
      </c>
      <c r="B265" s="50">
        <v>505</v>
      </c>
      <c r="C265" s="2" t="s">
        <v>200</v>
      </c>
      <c r="D265" s="2"/>
      <c r="E265" s="77" t="s">
        <v>318</v>
      </c>
      <c r="F265" s="77"/>
      <c r="G265" s="28">
        <f>G266</f>
        <v>17646.000000000004</v>
      </c>
    </row>
    <row r="266" spans="1:9" ht="52" hidden="1" x14ac:dyDescent="0.3">
      <c r="A266" s="62">
        <v>257</v>
      </c>
      <c r="B266" s="50">
        <v>505</v>
      </c>
      <c r="C266" s="2" t="s">
        <v>199</v>
      </c>
      <c r="D266" s="2"/>
      <c r="E266" s="77" t="s">
        <v>198</v>
      </c>
      <c r="F266" s="77"/>
      <c r="G266" s="28">
        <f>G269+G267+G268</f>
        <v>17646.000000000004</v>
      </c>
    </row>
    <row r="267" spans="1:9" ht="13" hidden="1" x14ac:dyDescent="0.25">
      <c r="A267" s="62">
        <v>258</v>
      </c>
      <c r="B267" s="51">
        <v>505</v>
      </c>
      <c r="C267" s="4" t="s">
        <v>199</v>
      </c>
      <c r="D267" s="4" t="s">
        <v>44</v>
      </c>
      <c r="E267" s="83" t="s">
        <v>45</v>
      </c>
      <c r="F267" s="83"/>
      <c r="G267" s="64">
        <v>352.2</v>
      </c>
    </row>
    <row r="268" spans="1:9" ht="26" hidden="1" x14ac:dyDescent="0.25">
      <c r="A268" s="62">
        <v>259</v>
      </c>
      <c r="B268" s="51">
        <v>505</v>
      </c>
      <c r="C268" s="4" t="s">
        <v>199</v>
      </c>
      <c r="D268" s="4">
        <v>240</v>
      </c>
      <c r="E268" s="83" t="s">
        <v>77</v>
      </c>
      <c r="F268" s="83"/>
      <c r="G268" s="64">
        <v>79.400000000000006</v>
      </c>
    </row>
    <row r="269" spans="1:9" ht="27" hidden="1" customHeight="1" x14ac:dyDescent="0.25">
      <c r="A269" s="62">
        <v>260</v>
      </c>
      <c r="B269" s="51">
        <v>505</v>
      </c>
      <c r="C269" s="4" t="s">
        <v>199</v>
      </c>
      <c r="D269" s="4" t="s">
        <v>56</v>
      </c>
      <c r="E269" s="83" t="s">
        <v>517</v>
      </c>
      <c r="F269" s="83"/>
      <c r="G269" s="64">
        <v>17214.400000000001</v>
      </c>
    </row>
    <row r="270" spans="1:9" ht="52" hidden="1" x14ac:dyDescent="0.3">
      <c r="A270" s="62">
        <v>261</v>
      </c>
      <c r="B270" s="50">
        <v>505</v>
      </c>
      <c r="C270" s="2" t="s">
        <v>278</v>
      </c>
      <c r="D270" s="2"/>
      <c r="E270" s="77" t="s">
        <v>407</v>
      </c>
      <c r="F270" s="77"/>
      <c r="G270" s="28">
        <f>G271</f>
        <v>9746.2000000000007</v>
      </c>
    </row>
    <row r="271" spans="1:9" ht="26" hidden="1" x14ac:dyDescent="0.3">
      <c r="A271" s="62">
        <v>262</v>
      </c>
      <c r="B271" s="50">
        <v>505</v>
      </c>
      <c r="C271" s="2" t="s">
        <v>319</v>
      </c>
      <c r="D271" s="2"/>
      <c r="E271" s="77" t="s">
        <v>115</v>
      </c>
      <c r="F271" s="77"/>
      <c r="G271" s="28">
        <f>G272+G273</f>
        <v>9746.2000000000007</v>
      </c>
    </row>
    <row r="272" spans="1:9" ht="13" hidden="1" x14ac:dyDescent="0.25">
      <c r="A272" s="62">
        <v>263</v>
      </c>
      <c r="B272" s="51">
        <v>505</v>
      </c>
      <c r="C272" s="4" t="s">
        <v>319</v>
      </c>
      <c r="D272" s="4" t="s">
        <v>44</v>
      </c>
      <c r="E272" s="83" t="s">
        <v>45</v>
      </c>
      <c r="F272" s="83"/>
      <c r="G272" s="58">
        <v>9716.2000000000007</v>
      </c>
    </row>
    <row r="273" spans="1:9" ht="26" hidden="1" x14ac:dyDescent="0.25">
      <c r="A273" s="62">
        <v>264</v>
      </c>
      <c r="B273" s="51">
        <v>505</v>
      </c>
      <c r="C273" s="4" t="s">
        <v>319</v>
      </c>
      <c r="D273" s="4">
        <v>240</v>
      </c>
      <c r="E273" s="83" t="s">
        <v>77</v>
      </c>
      <c r="F273" s="83"/>
      <c r="G273" s="58">
        <v>30</v>
      </c>
    </row>
    <row r="274" spans="1:9" ht="13" hidden="1" x14ac:dyDescent="0.3">
      <c r="A274" s="62">
        <v>265</v>
      </c>
      <c r="B274" s="91">
        <v>505</v>
      </c>
      <c r="C274" s="87" t="s">
        <v>189</v>
      </c>
      <c r="D274" s="87"/>
      <c r="E274" s="93" t="s">
        <v>156</v>
      </c>
      <c r="F274" s="93"/>
      <c r="G274" s="28">
        <f>G275</f>
        <v>53.8</v>
      </c>
    </row>
    <row r="275" spans="1:9" ht="26" hidden="1" x14ac:dyDescent="0.3">
      <c r="A275" s="62">
        <v>266</v>
      </c>
      <c r="B275" s="91">
        <v>505</v>
      </c>
      <c r="C275" s="89" t="s">
        <v>444</v>
      </c>
      <c r="D275" s="87"/>
      <c r="E275" s="95" t="s">
        <v>445</v>
      </c>
      <c r="F275" s="95"/>
      <c r="G275" s="28">
        <f>G276</f>
        <v>53.8</v>
      </c>
    </row>
    <row r="276" spans="1:9" ht="26" hidden="1" x14ac:dyDescent="0.25">
      <c r="A276" s="62">
        <v>267</v>
      </c>
      <c r="B276" s="92">
        <v>505</v>
      </c>
      <c r="C276" s="90" t="s">
        <v>444</v>
      </c>
      <c r="D276" s="88">
        <v>240</v>
      </c>
      <c r="E276" s="94" t="s">
        <v>77</v>
      </c>
      <c r="F276" s="94"/>
      <c r="G276" s="58">
        <v>53.8</v>
      </c>
    </row>
    <row r="277" spans="1:9" ht="15" x14ac:dyDescent="0.3">
      <c r="A277" s="62">
        <v>268</v>
      </c>
      <c r="B277" s="50">
        <v>600</v>
      </c>
      <c r="C277" s="2"/>
      <c r="D277" s="2"/>
      <c r="E277" s="82" t="s">
        <v>18</v>
      </c>
      <c r="F277" s="105">
        <v>1777</v>
      </c>
      <c r="G277" s="28">
        <f>G278+G283</f>
        <v>1543</v>
      </c>
      <c r="H277" s="73">
        <f>G277-F277</f>
        <v>-234</v>
      </c>
      <c r="I277" s="111">
        <f>G277/F277*100</f>
        <v>86.831738885762519</v>
      </c>
    </row>
    <row r="278" spans="1:9" ht="26" x14ac:dyDescent="0.3">
      <c r="A278" s="62">
        <v>269</v>
      </c>
      <c r="B278" s="50">
        <v>603</v>
      </c>
      <c r="C278" s="2"/>
      <c r="D278" s="2"/>
      <c r="E278" s="77" t="s">
        <v>75</v>
      </c>
      <c r="F278" s="106">
        <v>949.2</v>
      </c>
      <c r="G278" s="28">
        <f>G279</f>
        <v>1240</v>
      </c>
      <c r="H278" s="73">
        <f>G278-F278</f>
        <v>290.79999999999995</v>
      </c>
      <c r="I278" s="111">
        <f>G278/F278*100</f>
        <v>130.63632532659079</v>
      </c>
    </row>
    <row r="279" spans="1:9" ht="39" hidden="1" x14ac:dyDescent="0.3">
      <c r="A279" s="62">
        <v>270</v>
      </c>
      <c r="B279" s="50">
        <v>603</v>
      </c>
      <c r="C279" s="30" t="s">
        <v>232</v>
      </c>
      <c r="D279" s="2"/>
      <c r="E279" s="84" t="s">
        <v>403</v>
      </c>
      <c r="F279" s="84"/>
      <c r="G279" s="28">
        <f>G280</f>
        <v>1240</v>
      </c>
    </row>
    <row r="280" spans="1:9" ht="26" hidden="1" x14ac:dyDescent="0.3">
      <c r="A280" s="62">
        <v>271</v>
      </c>
      <c r="B280" s="1">
        <v>603</v>
      </c>
      <c r="C280" s="2" t="s">
        <v>429</v>
      </c>
      <c r="D280" s="2"/>
      <c r="E280" s="77" t="s">
        <v>430</v>
      </c>
      <c r="F280" s="77"/>
      <c r="G280" s="28">
        <f>G281</f>
        <v>1240</v>
      </c>
    </row>
    <row r="281" spans="1:9" ht="15" hidden="1" customHeight="1" x14ac:dyDescent="0.3">
      <c r="A281" s="62">
        <v>272</v>
      </c>
      <c r="B281" s="50">
        <v>603</v>
      </c>
      <c r="C281" s="30" t="s">
        <v>388</v>
      </c>
      <c r="D281" s="2"/>
      <c r="E281" s="84" t="s">
        <v>116</v>
      </c>
      <c r="F281" s="84"/>
      <c r="G281" s="28">
        <f>G282</f>
        <v>1240</v>
      </c>
    </row>
    <row r="282" spans="1:9" ht="26" hidden="1" x14ac:dyDescent="0.25">
      <c r="A282" s="62">
        <v>273</v>
      </c>
      <c r="B282" s="51">
        <v>603</v>
      </c>
      <c r="C282" s="48" t="s">
        <v>388</v>
      </c>
      <c r="D282" s="4">
        <v>240</v>
      </c>
      <c r="E282" s="83" t="s">
        <v>77</v>
      </c>
      <c r="F282" s="83"/>
      <c r="G282" s="58">
        <v>1240</v>
      </c>
    </row>
    <row r="283" spans="1:9" ht="13.5" customHeight="1" x14ac:dyDescent="0.3">
      <c r="A283" s="62">
        <v>274</v>
      </c>
      <c r="B283" s="50">
        <v>605</v>
      </c>
      <c r="C283" s="48"/>
      <c r="D283" s="4"/>
      <c r="E283" s="77" t="s">
        <v>442</v>
      </c>
      <c r="F283" s="106">
        <v>827.8</v>
      </c>
      <c r="G283" s="28">
        <f>G284</f>
        <v>303</v>
      </c>
      <c r="H283" s="73">
        <f>G283-F283</f>
        <v>-524.79999999999995</v>
      </c>
      <c r="I283" s="111">
        <f>G283/F283*100</f>
        <v>36.603044213578158</v>
      </c>
    </row>
    <row r="284" spans="1:9" ht="39" hidden="1" x14ac:dyDescent="0.3">
      <c r="A284" s="62">
        <v>275</v>
      </c>
      <c r="B284" s="50">
        <v>605</v>
      </c>
      <c r="C284" s="30" t="s">
        <v>232</v>
      </c>
      <c r="D284" s="2"/>
      <c r="E284" s="84" t="s">
        <v>403</v>
      </c>
      <c r="F284" s="84"/>
      <c r="G284" s="28">
        <f>G285</f>
        <v>303</v>
      </c>
    </row>
    <row r="285" spans="1:9" ht="26" hidden="1" x14ac:dyDescent="0.3">
      <c r="A285" s="62">
        <v>276</v>
      </c>
      <c r="B285" s="1">
        <v>605</v>
      </c>
      <c r="C285" s="2" t="s">
        <v>429</v>
      </c>
      <c r="D285" s="2"/>
      <c r="E285" s="77" t="s">
        <v>430</v>
      </c>
      <c r="F285" s="77"/>
      <c r="G285" s="28">
        <f>G286+G288+G290+G292</f>
        <v>303</v>
      </c>
    </row>
    <row r="286" spans="1:9" ht="26" hidden="1" x14ac:dyDescent="0.3">
      <c r="A286" s="62">
        <v>277</v>
      </c>
      <c r="B286" s="50">
        <v>605</v>
      </c>
      <c r="C286" s="30" t="s">
        <v>381</v>
      </c>
      <c r="D286" s="2"/>
      <c r="E286" s="84" t="s">
        <v>382</v>
      </c>
      <c r="F286" s="84"/>
      <c r="G286" s="28">
        <f>G287</f>
        <v>120.2</v>
      </c>
    </row>
    <row r="287" spans="1:9" ht="26" hidden="1" x14ac:dyDescent="0.25">
      <c r="A287" s="62">
        <v>278</v>
      </c>
      <c r="B287" s="51">
        <v>605</v>
      </c>
      <c r="C287" s="48" t="s">
        <v>381</v>
      </c>
      <c r="D287" s="4" t="s">
        <v>78</v>
      </c>
      <c r="E287" s="83" t="s">
        <v>77</v>
      </c>
      <c r="F287" s="83"/>
      <c r="G287" s="58">
        <v>120.2</v>
      </c>
    </row>
    <row r="288" spans="1:9" ht="13" hidden="1" x14ac:dyDescent="0.3">
      <c r="A288" s="62">
        <v>279</v>
      </c>
      <c r="B288" s="50">
        <v>605</v>
      </c>
      <c r="C288" s="30" t="s">
        <v>433</v>
      </c>
      <c r="D288" s="4"/>
      <c r="E288" s="77" t="s">
        <v>384</v>
      </c>
      <c r="F288" s="77"/>
      <c r="G288" s="28">
        <f>G289</f>
        <v>52.8</v>
      </c>
    </row>
    <row r="289" spans="1:9" ht="26" hidden="1" x14ac:dyDescent="0.25">
      <c r="A289" s="62">
        <v>280</v>
      </c>
      <c r="B289" s="51">
        <v>605</v>
      </c>
      <c r="C289" s="48" t="s">
        <v>433</v>
      </c>
      <c r="D289" s="4" t="s">
        <v>78</v>
      </c>
      <c r="E289" s="83" t="s">
        <v>77</v>
      </c>
      <c r="F289" s="83"/>
      <c r="G289" s="58">
        <v>52.8</v>
      </c>
    </row>
    <row r="290" spans="1:9" ht="17.25" hidden="1" customHeight="1" x14ac:dyDescent="0.3">
      <c r="A290" s="62">
        <v>281</v>
      </c>
      <c r="B290" s="50">
        <v>605</v>
      </c>
      <c r="C290" s="30" t="s">
        <v>383</v>
      </c>
      <c r="D290" s="4"/>
      <c r="E290" s="77" t="s">
        <v>386</v>
      </c>
      <c r="F290" s="77"/>
      <c r="G290" s="28">
        <f>G291</f>
        <v>80</v>
      </c>
    </row>
    <row r="291" spans="1:9" ht="17.25" hidden="1" customHeight="1" x14ac:dyDescent="0.25">
      <c r="A291" s="62">
        <v>282</v>
      </c>
      <c r="B291" s="51">
        <v>605</v>
      </c>
      <c r="C291" s="48" t="s">
        <v>383</v>
      </c>
      <c r="D291" s="4" t="s">
        <v>78</v>
      </c>
      <c r="E291" s="83" t="s">
        <v>77</v>
      </c>
      <c r="F291" s="83"/>
      <c r="G291" s="58">
        <v>80</v>
      </c>
    </row>
    <row r="292" spans="1:9" s="21" customFormat="1" ht="13" hidden="1" x14ac:dyDescent="0.3">
      <c r="A292" s="62">
        <v>283</v>
      </c>
      <c r="B292" s="50">
        <v>605</v>
      </c>
      <c r="C292" s="30" t="s">
        <v>385</v>
      </c>
      <c r="D292" s="2"/>
      <c r="E292" s="84" t="s">
        <v>353</v>
      </c>
      <c r="F292" s="84"/>
      <c r="G292" s="28">
        <f>G293</f>
        <v>50</v>
      </c>
    </row>
    <row r="293" spans="1:9" ht="26" hidden="1" x14ac:dyDescent="0.25">
      <c r="A293" s="62">
        <v>284</v>
      </c>
      <c r="B293" s="51">
        <v>605</v>
      </c>
      <c r="C293" s="48" t="s">
        <v>385</v>
      </c>
      <c r="D293" s="4">
        <v>240</v>
      </c>
      <c r="E293" s="83" t="s">
        <v>77</v>
      </c>
      <c r="F293" s="83"/>
      <c r="G293" s="58">
        <v>50</v>
      </c>
    </row>
    <row r="294" spans="1:9" ht="15.75" customHeight="1" x14ac:dyDescent="0.3">
      <c r="A294" s="62">
        <v>285</v>
      </c>
      <c r="B294" s="50">
        <v>700</v>
      </c>
      <c r="C294" s="2"/>
      <c r="D294" s="2"/>
      <c r="E294" s="82" t="s">
        <v>19</v>
      </c>
      <c r="F294" s="105">
        <v>718897.8</v>
      </c>
      <c r="G294" s="28">
        <f>G295+G323+G365+G380+G352</f>
        <v>744848.5</v>
      </c>
      <c r="H294" s="73">
        <f>G294-F294</f>
        <v>25950.699999999953</v>
      </c>
      <c r="I294" s="111">
        <f>G294/F294*100</f>
        <v>103.60978987555671</v>
      </c>
    </row>
    <row r="295" spans="1:9" ht="13" x14ac:dyDescent="0.3">
      <c r="A295" s="62">
        <v>286</v>
      </c>
      <c r="B295" s="50">
        <v>701</v>
      </c>
      <c r="C295" s="2"/>
      <c r="D295" s="2"/>
      <c r="E295" s="77" t="s">
        <v>20</v>
      </c>
      <c r="F295" s="106">
        <v>245647.3</v>
      </c>
      <c r="G295" s="28">
        <f>G296+G320</f>
        <v>259587.69999999998</v>
      </c>
      <c r="H295" s="73">
        <f>G295-F295</f>
        <v>13940.399999999994</v>
      </c>
      <c r="I295" s="111">
        <f>G295/F295*100</f>
        <v>105.67496569268215</v>
      </c>
    </row>
    <row r="296" spans="1:9" ht="39" hidden="1" x14ac:dyDescent="0.3">
      <c r="A296" s="62">
        <v>287</v>
      </c>
      <c r="B296" s="50">
        <v>701</v>
      </c>
      <c r="C296" s="2" t="s">
        <v>279</v>
      </c>
      <c r="D296" s="2"/>
      <c r="E296" s="77" t="s">
        <v>472</v>
      </c>
      <c r="F296" s="77"/>
      <c r="G296" s="28">
        <f>G297+G317+G308</f>
        <v>255587.69999999998</v>
      </c>
    </row>
    <row r="297" spans="1:9" ht="26" hidden="1" x14ac:dyDescent="0.3">
      <c r="A297" s="62">
        <v>288</v>
      </c>
      <c r="B297" s="50">
        <v>701</v>
      </c>
      <c r="C297" s="2" t="s">
        <v>280</v>
      </c>
      <c r="D297" s="2"/>
      <c r="E297" s="77" t="s">
        <v>119</v>
      </c>
      <c r="F297" s="77"/>
      <c r="G297" s="28">
        <f>G298+G303+G306+G301</f>
        <v>223344.9</v>
      </c>
    </row>
    <row r="298" spans="1:9" ht="39" hidden="1" x14ac:dyDescent="0.3">
      <c r="A298" s="62">
        <v>289</v>
      </c>
      <c r="B298" s="50">
        <v>701</v>
      </c>
      <c r="C298" s="2" t="s">
        <v>281</v>
      </c>
      <c r="D298" s="2"/>
      <c r="E298" s="77" t="s">
        <v>120</v>
      </c>
      <c r="F298" s="77"/>
      <c r="G298" s="28">
        <f>G299+G300</f>
        <v>88908.9</v>
      </c>
    </row>
    <row r="299" spans="1:9" ht="13" hidden="1" x14ac:dyDescent="0.25">
      <c r="A299" s="62">
        <v>290</v>
      </c>
      <c r="B299" s="51">
        <v>701</v>
      </c>
      <c r="C299" s="4" t="s">
        <v>281</v>
      </c>
      <c r="D299" s="4" t="s">
        <v>90</v>
      </c>
      <c r="E299" s="83" t="s">
        <v>91</v>
      </c>
      <c r="F299" s="83"/>
      <c r="G299" s="58">
        <v>88408.9</v>
      </c>
    </row>
    <row r="300" spans="1:9" ht="13" hidden="1" x14ac:dyDescent="0.25">
      <c r="A300" s="62">
        <v>291</v>
      </c>
      <c r="B300" s="51">
        <v>701</v>
      </c>
      <c r="C300" s="4" t="s">
        <v>281</v>
      </c>
      <c r="D300" s="4" t="s">
        <v>51</v>
      </c>
      <c r="E300" s="83" t="s">
        <v>52</v>
      </c>
      <c r="F300" s="83"/>
      <c r="G300" s="58">
        <v>500</v>
      </c>
    </row>
    <row r="301" spans="1:9" s="21" customFormat="1" ht="13" hidden="1" x14ac:dyDescent="0.3">
      <c r="A301" s="62">
        <v>292</v>
      </c>
      <c r="B301" s="50">
        <v>701</v>
      </c>
      <c r="C301" s="2" t="s">
        <v>282</v>
      </c>
      <c r="D301" s="2"/>
      <c r="E301" s="77" t="s">
        <v>121</v>
      </c>
      <c r="F301" s="77"/>
      <c r="G301" s="28">
        <f>G302</f>
        <v>3150</v>
      </c>
    </row>
    <row r="302" spans="1:9" ht="13" hidden="1" x14ac:dyDescent="0.25">
      <c r="A302" s="62">
        <v>293</v>
      </c>
      <c r="B302" s="51">
        <v>701</v>
      </c>
      <c r="C302" s="4" t="s">
        <v>282</v>
      </c>
      <c r="D302" s="4" t="s">
        <v>90</v>
      </c>
      <c r="E302" s="83" t="s">
        <v>91</v>
      </c>
      <c r="F302" s="83"/>
      <c r="G302" s="58">
        <v>3150</v>
      </c>
    </row>
    <row r="303" spans="1:9" s="21" customFormat="1" ht="65" hidden="1" x14ac:dyDescent="0.3">
      <c r="A303" s="62">
        <v>294</v>
      </c>
      <c r="B303" s="50">
        <v>701</v>
      </c>
      <c r="C303" s="2" t="s">
        <v>202</v>
      </c>
      <c r="D303" s="2"/>
      <c r="E303" s="77" t="s">
        <v>95</v>
      </c>
      <c r="F303" s="77"/>
      <c r="G303" s="28">
        <f>G304+G305</f>
        <v>129366</v>
      </c>
    </row>
    <row r="304" spans="1:9" s="21" customFormat="1" ht="13" hidden="1" x14ac:dyDescent="0.3">
      <c r="A304" s="62">
        <v>295</v>
      </c>
      <c r="B304" s="51">
        <v>701</v>
      </c>
      <c r="C304" s="4" t="s">
        <v>202</v>
      </c>
      <c r="D304" s="4" t="s">
        <v>90</v>
      </c>
      <c r="E304" s="83" t="s">
        <v>91</v>
      </c>
      <c r="F304" s="83"/>
      <c r="G304" s="64">
        <v>125500</v>
      </c>
    </row>
    <row r="305" spans="1:7" s="21" customFormat="1" ht="13" hidden="1" x14ac:dyDescent="0.3">
      <c r="A305" s="62">
        <v>296</v>
      </c>
      <c r="B305" s="51">
        <v>701</v>
      </c>
      <c r="C305" s="4" t="s">
        <v>202</v>
      </c>
      <c r="D305" s="4" t="s">
        <v>51</v>
      </c>
      <c r="E305" s="83" t="s">
        <v>52</v>
      </c>
      <c r="F305" s="83"/>
      <c r="G305" s="64">
        <v>3866</v>
      </c>
    </row>
    <row r="306" spans="1:7" s="21" customFormat="1" ht="65" hidden="1" x14ac:dyDescent="0.3">
      <c r="A306" s="62">
        <v>297</v>
      </c>
      <c r="B306" s="50">
        <v>701</v>
      </c>
      <c r="C306" s="2" t="s">
        <v>203</v>
      </c>
      <c r="D306" s="2"/>
      <c r="E306" s="77" t="s">
        <v>96</v>
      </c>
      <c r="F306" s="77"/>
      <c r="G306" s="28">
        <f>G307</f>
        <v>1920</v>
      </c>
    </row>
    <row r="307" spans="1:7" s="21" customFormat="1" ht="16.5" hidden="1" customHeight="1" x14ac:dyDescent="0.3">
      <c r="A307" s="62">
        <v>298</v>
      </c>
      <c r="B307" s="51">
        <v>701</v>
      </c>
      <c r="C307" s="4" t="s">
        <v>203</v>
      </c>
      <c r="D307" s="4" t="s">
        <v>90</v>
      </c>
      <c r="E307" s="83" t="s">
        <v>91</v>
      </c>
      <c r="F307" s="83"/>
      <c r="G307" s="64">
        <v>1920</v>
      </c>
    </row>
    <row r="308" spans="1:7" s="21" customFormat="1" ht="30.75" hidden="1" customHeight="1" x14ac:dyDescent="0.3">
      <c r="A308" s="62">
        <v>299</v>
      </c>
      <c r="B308" s="50">
        <v>701</v>
      </c>
      <c r="C308" s="2" t="s">
        <v>285</v>
      </c>
      <c r="D308" s="2"/>
      <c r="E308" s="77" t="s">
        <v>122</v>
      </c>
      <c r="F308" s="77"/>
      <c r="G308" s="28">
        <f>G313+G315+G309+G311</f>
        <v>11116.8</v>
      </c>
    </row>
    <row r="309" spans="1:7" s="21" customFormat="1" ht="45" hidden="1" customHeight="1" x14ac:dyDescent="0.3">
      <c r="A309" s="62">
        <v>300</v>
      </c>
      <c r="B309" s="50">
        <v>701</v>
      </c>
      <c r="C309" s="2" t="s">
        <v>286</v>
      </c>
      <c r="D309" s="2"/>
      <c r="E309" s="77" t="s">
        <v>123</v>
      </c>
      <c r="F309" s="77"/>
      <c r="G309" s="28">
        <f>G310</f>
        <v>5050.3999999999996</v>
      </c>
    </row>
    <row r="310" spans="1:7" s="21" customFormat="1" ht="21.75" hidden="1" customHeight="1" x14ac:dyDescent="0.3">
      <c r="A310" s="62">
        <v>301</v>
      </c>
      <c r="B310" s="51">
        <v>701</v>
      </c>
      <c r="C310" s="4" t="s">
        <v>286</v>
      </c>
      <c r="D310" s="4" t="s">
        <v>90</v>
      </c>
      <c r="E310" s="83" t="s">
        <v>91</v>
      </c>
      <c r="F310" s="83"/>
      <c r="G310" s="58">
        <v>5050.3999999999996</v>
      </c>
    </row>
    <row r="311" spans="1:7" s="21" customFormat="1" ht="17.25" hidden="1" customHeight="1" x14ac:dyDescent="0.3">
      <c r="A311" s="62">
        <v>302</v>
      </c>
      <c r="B311" s="50">
        <v>701</v>
      </c>
      <c r="C311" s="2" t="s">
        <v>287</v>
      </c>
      <c r="D311" s="2"/>
      <c r="E311" s="77" t="s">
        <v>124</v>
      </c>
      <c r="F311" s="77"/>
      <c r="G311" s="28">
        <f>G312</f>
        <v>400</v>
      </c>
    </row>
    <row r="312" spans="1:7" s="21" customFormat="1" ht="20.149999999999999" hidden="1" customHeight="1" x14ac:dyDescent="0.3">
      <c r="A312" s="62">
        <v>303</v>
      </c>
      <c r="B312" s="51">
        <v>701</v>
      </c>
      <c r="C312" s="4" t="s">
        <v>287</v>
      </c>
      <c r="D312" s="4" t="s">
        <v>90</v>
      </c>
      <c r="E312" s="83" t="s">
        <v>91</v>
      </c>
      <c r="F312" s="83"/>
      <c r="G312" s="58">
        <v>400</v>
      </c>
    </row>
    <row r="313" spans="1:7" s="21" customFormat="1" ht="93" hidden="1" customHeight="1" x14ac:dyDescent="0.3">
      <c r="A313" s="62">
        <v>304</v>
      </c>
      <c r="B313" s="50">
        <v>701</v>
      </c>
      <c r="C313" s="30" t="s">
        <v>204</v>
      </c>
      <c r="D313" s="2"/>
      <c r="E313" s="84" t="s">
        <v>97</v>
      </c>
      <c r="F313" s="84"/>
      <c r="G313" s="28">
        <f>G314</f>
        <v>5420</v>
      </c>
    </row>
    <row r="314" spans="1:7" s="21" customFormat="1" ht="16.5" hidden="1" customHeight="1" x14ac:dyDescent="0.3">
      <c r="A314" s="62">
        <v>305</v>
      </c>
      <c r="B314" s="51">
        <v>701</v>
      </c>
      <c r="C314" s="4" t="s">
        <v>204</v>
      </c>
      <c r="D314" s="4" t="s">
        <v>90</v>
      </c>
      <c r="E314" s="83" t="s">
        <v>91</v>
      </c>
      <c r="F314" s="83"/>
      <c r="G314" s="64">
        <v>5420</v>
      </c>
    </row>
    <row r="315" spans="1:7" s="21" customFormat="1" ht="108" hidden="1" customHeight="1" x14ac:dyDescent="0.3">
      <c r="A315" s="62">
        <v>306</v>
      </c>
      <c r="B315" s="50">
        <v>701</v>
      </c>
      <c r="C315" s="2" t="s">
        <v>205</v>
      </c>
      <c r="D315" s="2"/>
      <c r="E315" s="84" t="s">
        <v>98</v>
      </c>
      <c r="F315" s="84"/>
      <c r="G315" s="28">
        <f>G316</f>
        <v>246.4</v>
      </c>
    </row>
    <row r="316" spans="1:7" s="21" customFormat="1" ht="24" hidden="1" customHeight="1" x14ac:dyDescent="0.3">
      <c r="A316" s="62">
        <v>307</v>
      </c>
      <c r="B316" s="51">
        <v>701</v>
      </c>
      <c r="C316" s="4" t="s">
        <v>205</v>
      </c>
      <c r="D316" s="4" t="s">
        <v>90</v>
      </c>
      <c r="E316" s="83" t="s">
        <v>91</v>
      </c>
      <c r="F316" s="83"/>
      <c r="G316" s="64">
        <v>246.4</v>
      </c>
    </row>
    <row r="317" spans="1:7" s="21" customFormat="1" ht="37.5" hidden="1" customHeight="1" x14ac:dyDescent="0.3">
      <c r="A317" s="62">
        <v>308</v>
      </c>
      <c r="B317" s="50">
        <v>701</v>
      </c>
      <c r="C317" s="2" t="s">
        <v>283</v>
      </c>
      <c r="D317" s="2"/>
      <c r="E317" s="77" t="s">
        <v>186</v>
      </c>
      <c r="F317" s="77"/>
      <c r="G317" s="28">
        <f>G318</f>
        <v>21126</v>
      </c>
    </row>
    <row r="318" spans="1:7" ht="40.5" hidden="1" customHeight="1" x14ac:dyDescent="0.3">
      <c r="A318" s="62">
        <v>309</v>
      </c>
      <c r="B318" s="50">
        <v>701</v>
      </c>
      <c r="C318" s="2" t="s">
        <v>284</v>
      </c>
      <c r="D318" s="2"/>
      <c r="E318" s="77" t="s">
        <v>448</v>
      </c>
      <c r="F318" s="77"/>
      <c r="G318" s="28">
        <f>G319</f>
        <v>21126</v>
      </c>
    </row>
    <row r="319" spans="1:7" ht="13" hidden="1" x14ac:dyDescent="0.25">
      <c r="A319" s="62">
        <v>310</v>
      </c>
      <c r="B319" s="51">
        <v>701</v>
      </c>
      <c r="C319" s="4" t="s">
        <v>284</v>
      </c>
      <c r="D319" s="4" t="s">
        <v>90</v>
      </c>
      <c r="E319" s="83" t="s">
        <v>91</v>
      </c>
      <c r="F319" s="83"/>
      <c r="G319" s="58">
        <v>21126</v>
      </c>
    </row>
    <row r="320" spans="1:7" ht="39" hidden="1" x14ac:dyDescent="0.3">
      <c r="A320" s="62">
        <v>311</v>
      </c>
      <c r="B320" s="1">
        <v>701</v>
      </c>
      <c r="C320" s="2" t="s">
        <v>439</v>
      </c>
      <c r="D320" s="4"/>
      <c r="E320" s="77" t="s">
        <v>453</v>
      </c>
      <c r="F320" s="77"/>
      <c r="G320" s="28">
        <f>G321</f>
        <v>4000</v>
      </c>
    </row>
    <row r="321" spans="1:9" ht="39" hidden="1" x14ac:dyDescent="0.3">
      <c r="A321" s="62">
        <v>312</v>
      </c>
      <c r="B321" s="1">
        <v>701</v>
      </c>
      <c r="C321" s="2" t="s">
        <v>440</v>
      </c>
      <c r="D321" s="4"/>
      <c r="E321" s="77" t="s">
        <v>456</v>
      </c>
      <c r="F321" s="77"/>
      <c r="G321" s="28">
        <f>G322</f>
        <v>4000</v>
      </c>
    </row>
    <row r="322" spans="1:9" ht="13" hidden="1" x14ac:dyDescent="0.25">
      <c r="A322" s="62">
        <v>313</v>
      </c>
      <c r="B322" s="3">
        <v>701</v>
      </c>
      <c r="C322" s="4" t="s">
        <v>440</v>
      </c>
      <c r="D322" s="4" t="s">
        <v>90</v>
      </c>
      <c r="E322" s="83" t="s">
        <v>91</v>
      </c>
      <c r="F322" s="83"/>
      <c r="G322" s="58">
        <v>4000</v>
      </c>
    </row>
    <row r="323" spans="1:9" ht="13" x14ac:dyDescent="0.3">
      <c r="A323" s="62">
        <v>314</v>
      </c>
      <c r="B323" s="79">
        <v>702</v>
      </c>
      <c r="C323" s="10"/>
      <c r="D323" s="2"/>
      <c r="E323" s="77" t="s">
        <v>21</v>
      </c>
      <c r="F323" s="106">
        <v>394131.20000000001</v>
      </c>
      <c r="G323" s="28">
        <f>G324+G349</f>
        <v>418413.4</v>
      </c>
      <c r="H323" s="73">
        <f>G323-F323</f>
        <v>24282.200000000012</v>
      </c>
      <c r="I323" s="111">
        <f>G323/F323*100</f>
        <v>106.16094336099249</v>
      </c>
    </row>
    <row r="324" spans="1:9" ht="39" hidden="1" x14ac:dyDescent="0.3">
      <c r="A324" s="62">
        <v>315</v>
      </c>
      <c r="B324" s="50">
        <v>702</v>
      </c>
      <c r="C324" s="2" t="s">
        <v>279</v>
      </c>
      <c r="D324" s="2"/>
      <c r="E324" s="77" t="s">
        <v>472</v>
      </c>
      <c r="F324" s="77"/>
      <c r="G324" s="28">
        <f>G325+G339+G346</f>
        <v>405413.4</v>
      </c>
    </row>
    <row r="325" spans="1:9" ht="26" hidden="1" x14ac:dyDescent="0.3">
      <c r="A325" s="62">
        <v>316</v>
      </c>
      <c r="B325" s="50">
        <v>702</v>
      </c>
      <c r="C325" s="2" t="s">
        <v>285</v>
      </c>
      <c r="D325" s="2"/>
      <c r="E325" s="77" t="s">
        <v>122</v>
      </c>
      <c r="F325" s="77"/>
      <c r="G325" s="28">
        <f>G326+G329+G331+G334+G337</f>
        <v>347849.4</v>
      </c>
    </row>
    <row r="326" spans="1:9" ht="39" hidden="1" x14ac:dyDescent="0.3">
      <c r="A326" s="62">
        <v>317</v>
      </c>
      <c r="B326" s="50">
        <v>702</v>
      </c>
      <c r="C326" s="2" t="s">
        <v>286</v>
      </c>
      <c r="D326" s="2"/>
      <c r="E326" s="77" t="s">
        <v>123</v>
      </c>
      <c r="F326" s="77"/>
      <c r="G326" s="28">
        <f>G327+G328</f>
        <v>104834.7</v>
      </c>
    </row>
    <row r="327" spans="1:9" ht="13" hidden="1" x14ac:dyDescent="0.25">
      <c r="A327" s="62">
        <v>318</v>
      </c>
      <c r="B327" s="51">
        <v>702</v>
      </c>
      <c r="C327" s="4" t="s">
        <v>286</v>
      </c>
      <c r="D327" s="4" t="s">
        <v>90</v>
      </c>
      <c r="E327" s="83" t="s">
        <v>91</v>
      </c>
      <c r="F327" s="83"/>
      <c r="G327" s="58">
        <f>102295.7+1039</f>
        <v>103334.7</v>
      </c>
    </row>
    <row r="328" spans="1:9" ht="13" hidden="1" x14ac:dyDescent="0.25">
      <c r="A328" s="62">
        <v>319</v>
      </c>
      <c r="B328" s="51">
        <v>702</v>
      </c>
      <c r="C328" s="4" t="s">
        <v>286</v>
      </c>
      <c r="D328" s="4" t="s">
        <v>51</v>
      </c>
      <c r="E328" s="83" t="s">
        <v>52</v>
      </c>
      <c r="F328" s="83"/>
      <c r="G328" s="58">
        <v>1500</v>
      </c>
    </row>
    <row r="329" spans="1:9" ht="22.5" hidden="1" customHeight="1" x14ac:dyDescent="0.3">
      <c r="A329" s="62">
        <v>320</v>
      </c>
      <c r="B329" s="50">
        <v>702</v>
      </c>
      <c r="C329" s="2" t="s">
        <v>288</v>
      </c>
      <c r="D329" s="2"/>
      <c r="E329" s="5" t="s">
        <v>125</v>
      </c>
      <c r="F329" s="5"/>
      <c r="G329" s="28">
        <f>G330</f>
        <v>3523.7</v>
      </c>
    </row>
    <row r="330" spans="1:9" s="21" customFormat="1" ht="13" hidden="1" x14ac:dyDescent="0.3">
      <c r="A330" s="62">
        <v>321</v>
      </c>
      <c r="B330" s="51">
        <v>702</v>
      </c>
      <c r="C330" s="4" t="s">
        <v>288</v>
      </c>
      <c r="D330" s="4" t="s">
        <v>90</v>
      </c>
      <c r="E330" s="83" t="s">
        <v>91</v>
      </c>
      <c r="F330" s="83"/>
      <c r="G330" s="58">
        <v>3523.7</v>
      </c>
    </row>
    <row r="331" spans="1:9" ht="104" hidden="1" x14ac:dyDescent="0.25">
      <c r="A331" s="62">
        <v>322</v>
      </c>
      <c r="B331" s="50">
        <v>702</v>
      </c>
      <c r="C331" s="30" t="s">
        <v>204</v>
      </c>
      <c r="D331" s="2"/>
      <c r="E331" s="84" t="s">
        <v>97</v>
      </c>
      <c r="F331" s="84"/>
      <c r="G331" s="38">
        <f>G332+G333</f>
        <v>213373</v>
      </c>
    </row>
    <row r="332" spans="1:9" s="21" customFormat="1" ht="13" hidden="1" x14ac:dyDescent="0.3">
      <c r="A332" s="62">
        <v>323</v>
      </c>
      <c r="B332" s="51">
        <v>702</v>
      </c>
      <c r="C332" s="4" t="s">
        <v>204</v>
      </c>
      <c r="D332" s="4" t="s">
        <v>90</v>
      </c>
      <c r="E332" s="83" t="s">
        <v>91</v>
      </c>
      <c r="F332" s="83"/>
      <c r="G332" s="64">
        <v>213120</v>
      </c>
    </row>
    <row r="333" spans="1:9" s="21" customFormat="1" ht="13" hidden="1" x14ac:dyDescent="0.3">
      <c r="A333" s="62">
        <v>324</v>
      </c>
      <c r="B333" s="51">
        <v>702</v>
      </c>
      <c r="C333" s="4" t="s">
        <v>204</v>
      </c>
      <c r="D333" s="4" t="s">
        <v>51</v>
      </c>
      <c r="E333" s="83" t="s">
        <v>52</v>
      </c>
      <c r="F333" s="83"/>
      <c r="G333" s="64">
        <v>253</v>
      </c>
    </row>
    <row r="334" spans="1:9" s="21" customFormat="1" ht="104" hidden="1" x14ac:dyDescent="0.3">
      <c r="A334" s="62">
        <v>325</v>
      </c>
      <c r="B334" s="50">
        <v>702</v>
      </c>
      <c r="C334" s="2" t="s">
        <v>205</v>
      </c>
      <c r="D334" s="2"/>
      <c r="E334" s="84" t="s">
        <v>98</v>
      </c>
      <c r="F334" s="84"/>
      <c r="G334" s="38">
        <f>G335+G336</f>
        <v>9393.6</v>
      </c>
    </row>
    <row r="335" spans="1:9" s="21" customFormat="1" ht="13" hidden="1" x14ac:dyDescent="0.3">
      <c r="A335" s="62">
        <v>326</v>
      </c>
      <c r="B335" s="51">
        <v>702</v>
      </c>
      <c r="C335" s="4" t="s">
        <v>205</v>
      </c>
      <c r="D335" s="4" t="s">
        <v>90</v>
      </c>
      <c r="E335" s="83" t="s">
        <v>91</v>
      </c>
      <c r="F335" s="83"/>
      <c r="G335" s="64">
        <v>9269</v>
      </c>
    </row>
    <row r="336" spans="1:9" s="21" customFormat="1" ht="13" hidden="1" x14ac:dyDescent="0.3">
      <c r="A336" s="62">
        <v>327</v>
      </c>
      <c r="B336" s="51">
        <v>702</v>
      </c>
      <c r="C336" s="4" t="s">
        <v>205</v>
      </c>
      <c r="D336" s="4" t="s">
        <v>51</v>
      </c>
      <c r="E336" s="83" t="s">
        <v>52</v>
      </c>
      <c r="F336" s="83"/>
      <c r="G336" s="64">
        <v>124.6</v>
      </c>
    </row>
    <row r="337" spans="1:9" s="21" customFormat="1" ht="26" hidden="1" x14ac:dyDescent="0.3">
      <c r="A337" s="62">
        <v>328</v>
      </c>
      <c r="B337" s="1">
        <v>702</v>
      </c>
      <c r="C337" s="2" t="s">
        <v>513</v>
      </c>
      <c r="D337" s="2"/>
      <c r="E337" s="102" t="s">
        <v>514</v>
      </c>
      <c r="F337" s="102"/>
      <c r="G337" s="28">
        <f>G338</f>
        <v>16724.400000000001</v>
      </c>
    </row>
    <row r="338" spans="1:9" s="21" customFormat="1" ht="13" hidden="1" x14ac:dyDescent="0.3">
      <c r="A338" s="62">
        <v>329</v>
      </c>
      <c r="B338" s="3">
        <v>702</v>
      </c>
      <c r="C338" s="4" t="s">
        <v>513</v>
      </c>
      <c r="D338" s="4" t="s">
        <v>90</v>
      </c>
      <c r="E338" s="7" t="s">
        <v>91</v>
      </c>
      <c r="F338" s="7"/>
      <c r="G338" s="64">
        <v>16724.400000000001</v>
      </c>
    </row>
    <row r="339" spans="1:9" ht="39" hidden="1" x14ac:dyDescent="0.3">
      <c r="A339" s="62">
        <v>330</v>
      </c>
      <c r="B339" s="50">
        <v>702</v>
      </c>
      <c r="C339" s="2" t="s">
        <v>283</v>
      </c>
      <c r="D339" s="2"/>
      <c r="E339" s="77" t="s">
        <v>186</v>
      </c>
      <c r="F339" s="77"/>
      <c r="G339" s="28">
        <f>G340+G342+G344</f>
        <v>56964</v>
      </c>
    </row>
    <row r="340" spans="1:9" s="21" customFormat="1" ht="44.15" hidden="1" customHeight="1" x14ac:dyDescent="0.3">
      <c r="A340" s="62">
        <v>331</v>
      </c>
      <c r="B340" s="50">
        <v>702</v>
      </c>
      <c r="C340" s="30" t="s">
        <v>284</v>
      </c>
      <c r="D340" s="30"/>
      <c r="E340" s="77" t="s">
        <v>448</v>
      </c>
      <c r="F340" s="77"/>
      <c r="G340" s="28">
        <f>G341</f>
        <v>44900</v>
      </c>
    </row>
    <row r="341" spans="1:9" s="21" customFormat="1" ht="13" hidden="1" x14ac:dyDescent="0.3">
      <c r="A341" s="62">
        <v>332</v>
      </c>
      <c r="B341" s="51">
        <v>702</v>
      </c>
      <c r="C341" s="48" t="s">
        <v>284</v>
      </c>
      <c r="D341" s="4" t="s">
        <v>90</v>
      </c>
      <c r="E341" s="83" t="s">
        <v>91</v>
      </c>
      <c r="F341" s="83"/>
      <c r="G341" s="58">
        <v>44900</v>
      </c>
    </row>
    <row r="342" spans="1:9" s="21" customFormat="1" ht="39" hidden="1" x14ac:dyDescent="0.3">
      <c r="A342" s="62">
        <v>333</v>
      </c>
      <c r="B342" s="50">
        <v>702</v>
      </c>
      <c r="C342" s="30" t="s">
        <v>355</v>
      </c>
      <c r="D342" s="2"/>
      <c r="E342" s="77" t="s">
        <v>374</v>
      </c>
      <c r="F342" s="77"/>
      <c r="G342" s="28">
        <f>G343</f>
        <v>10564</v>
      </c>
    </row>
    <row r="343" spans="1:9" s="59" customFormat="1" ht="13" hidden="1" x14ac:dyDescent="0.25">
      <c r="A343" s="62">
        <v>334</v>
      </c>
      <c r="B343" s="51">
        <v>702</v>
      </c>
      <c r="C343" s="48" t="s">
        <v>355</v>
      </c>
      <c r="D343" s="4" t="s">
        <v>90</v>
      </c>
      <c r="E343" s="83" t="s">
        <v>91</v>
      </c>
      <c r="F343" s="83"/>
      <c r="G343" s="58">
        <v>10564</v>
      </c>
    </row>
    <row r="344" spans="1:9" s="59" customFormat="1" ht="65" hidden="1" x14ac:dyDescent="0.3">
      <c r="A344" s="62">
        <v>335</v>
      </c>
      <c r="B344" s="50">
        <v>702</v>
      </c>
      <c r="C344" s="30" t="s">
        <v>446</v>
      </c>
      <c r="D344" s="2"/>
      <c r="E344" s="77" t="s">
        <v>485</v>
      </c>
      <c r="F344" s="77"/>
      <c r="G344" s="28">
        <f>G345</f>
        <v>1500</v>
      </c>
    </row>
    <row r="345" spans="1:9" s="59" customFormat="1" ht="13" hidden="1" x14ac:dyDescent="0.25">
      <c r="A345" s="62">
        <v>336</v>
      </c>
      <c r="B345" s="51">
        <v>702</v>
      </c>
      <c r="C345" s="48" t="s">
        <v>446</v>
      </c>
      <c r="D345" s="4" t="s">
        <v>90</v>
      </c>
      <c r="E345" s="83" t="s">
        <v>91</v>
      </c>
      <c r="F345" s="83"/>
      <c r="G345" s="58">
        <v>1500</v>
      </c>
    </row>
    <row r="346" spans="1:9" s="20" customFormat="1" ht="26.25" hidden="1" customHeight="1" x14ac:dyDescent="0.3">
      <c r="A346" s="62">
        <v>337</v>
      </c>
      <c r="B346" s="79">
        <v>702</v>
      </c>
      <c r="C346" s="10" t="s">
        <v>463</v>
      </c>
      <c r="D346" s="2"/>
      <c r="E346" s="77" t="s">
        <v>130</v>
      </c>
      <c r="F346" s="77"/>
      <c r="G346" s="28">
        <f>G347</f>
        <v>600</v>
      </c>
    </row>
    <row r="347" spans="1:9" s="21" customFormat="1" ht="39" hidden="1" x14ac:dyDescent="0.3">
      <c r="A347" s="62">
        <v>338</v>
      </c>
      <c r="B347" s="79">
        <v>702</v>
      </c>
      <c r="C347" s="10" t="s">
        <v>460</v>
      </c>
      <c r="D347" s="2"/>
      <c r="E347" s="77" t="s">
        <v>131</v>
      </c>
      <c r="F347" s="77"/>
      <c r="G347" s="28">
        <f>G348</f>
        <v>600</v>
      </c>
    </row>
    <row r="348" spans="1:9" ht="13" hidden="1" x14ac:dyDescent="0.25">
      <c r="A348" s="62">
        <v>339</v>
      </c>
      <c r="B348" s="80">
        <v>702</v>
      </c>
      <c r="C348" s="12" t="s">
        <v>460</v>
      </c>
      <c r="D348" s="4" t="s">
        <v>90</v>
      </c>
      <c r="E348" s="83" t="s">
        <v>91</v>
      </c>
      <c r="F348" s="83"/>
      <c r="G348" s="58">
        <v>600</v>
      </c>
    </row>
    <row r="349" spans="1:9" ht="39" hidden="1" x14ac:dyDescent="0.3">
      <c r="A349" s="62">
        <v>340</v>
      </c>
      <c r="B349" s="1">
        <v>702</v>
      </c>
      <c r="C349" s="2" t="s">
        <v>439</v>
      </c>
      <c r="D349" s="4"/>
      <c r="E349" s="77" t="s">
        <v>453</v>
      </c>
      <c r="F349" s="77"/>
      <c r="G349" s="28">
        <f>G350</f>
        <v>13000</v>
      </c>
    </row>
    <row r="350" spans="1:9" ht="39" hidden="1" x14ac:dyDescent="0.3">
      <c r="A350" s="62">
        <v>341</v>
      </c>
      <c r="B350" s="1">
        <v>702</v>
      </c>
      <c r="C350" s="2" t="s">
        <v>440</v>
      </c>
      <c r="D350" s="4"/>
      <c r="E350" s="77" t="s">
        <v>456</v>
      </c>
      <c r="F350" s="77"/>
      <c r="G350" s="28">
        <f>G351</f>
        <v>13000</v>
      </c>
    </row>
    <row r="351" spans="1:9" ht="13" hidden="1" x14ac:dyDescent="0.25">
      <c r="A351" s="62">
        <v>342</v>
      </c>
      <c r="B351" s="3">
        <v>702</v>
      </c>
      <c r="C351" s="4" t="s">
        <v>440</v>
      </c>
      <c r="D351" s="4" t="s">
        <v>90</v>
      </c>
      <c r="E351" s="83" t="s">
        <v>91</v>
      </c>
      <c r="F351" s="83"/>
      <c r="G351" s="58">
        <v>13000</v>
      </c>
    </row>
    <row r="352" spans="1:9" s="21" customFormat="1" ht="13" x14ac:dyDescent="0.3">
      <c r="A352" s="62">
        <v>343</v>
      </c>
      <c r="B352" s="79">
        <v>703</v>
      </c>
      <c r="C352" s="10"/>
      <c r="D352" s="2"/>
      <c r="E352" s="77" t="s">
        <v>354</v>
      </c>
      <c r="F352" s="106">
        <v>27262.5</v>
      </c>
      <c r="G352" s="28">
        <f>G353</f>
        <v>28805</v>
      </c>
      <c r="H352" s="73">
        <f>G352-F352</f>
        <v>1542.5</v>
      </c>
      <c r="I352" s="111">
        <f>G352/F352*100</f>
        <v>105.65795506648325</v>
      </c>
    </row>
    <row r="353" spans="1:9" s="21" customFormat="1" ht="39" hidden="1" x14ac:dyDescent="0.3">
      <c r="A353" s="62">
        <v>344</v>
      </c>
      <c r="B353" s="79">
        <v>703</v>
      </c>
      <c r="C353" s="2" t="s">
        <v>279</v>
      </c>
      <c r="D353" s="2"/>
      <c r="E353" s="77" t="s">
        <v>472</v>
      </c>
      <c r="F353" s="77"/>
      <c r="G353" s="28">
        <f>G354</f>
        <v>28805</v>
      </c>
    </row>
    <row r="354" spans="1:9" s="21" customFormat="1" ht="39" hidden="1" x14ac:dyDescent="0.3">
      <c r="A354" s="62">
        <v>345</v>
      </c>
      <c r="B354" s="79">
        <v>703</v>
      </c>
      <c r="C354" s="2" t="s">
        <v>290</v>
      </c>
      <c r="D354" s="2"/>
      <c r="E354" s="77" t="s">
        <v>127</v>
      </c>
      <c r="F354" s="77"/>
      <c r="G354" s="28">
        <f>G363+G355+G359+G361</f>
        <v>28805</v>
      </c>
    </row>
    <row r="355" spans="1:9" s="21" customFormat="1" ht="13" hidden="1" x14ac:dyDescent="0.3">
      <c r="A355" s="62">
        <v>346</v>
      </c>
      <c r="B355" s="50">
        <v>703</v>
      </c>
      <c r="C355" s="2" t="s">
        <v>291</v>
      </c>
      <c r="D355" s="2"/>
      <c r="E355" s="77" t="s">
        <v>129</v>
      </c>
      <c r="F355" s="77"/>
      <c r="G355" s="28">
        <f>G356+G357+G358</f>
        <v>17492.7</v>
      </c>
    </row>
    <row r="356" spans="1:9" s="21" customFormat="1" ht="13" hidden="1" x14ac:dyDescent="0.3">
      <c r="A356" s="62">
        <v>347</v>
      </c>
      <c r="B356" s="51">
        <v>703</v>
      </c>
      <c r="C356" s="4" t="s">
        <v>291</v>
      </c>
      <c r="D356" s="4" t="s">
        <v>44</v>
      </c>
      <c r="E356" s="83" t="s">
        <v>45</v>
      </c>
      <c r="F356" s="83"/>
      <c r="G356" s="58">
        <v>3800</v>
      </c>
    </row>
    <row r="357" spans="1:9" s="21" customFormat="1" ht="26" hidden="1" x14ac:dyDescent="0.3">
      <c r="A357" s="62">
        <v>348</v>
      </c>
      <c r="B357" s="51">
        <v>703</v>
      </c>
      <c r="C357" s="4" t="s">
        <v>291</v>
      </c>
      <c r="D357" s="4">
        <v>240</v>
      </c>
      <c r="E357" s="83" t="s">
        <v>77</v>
      </c>
      <c r="F357" s="83"/>
      <c r="G357" s="58">
        <v>178.8</v>
      </c>
    </row>
    <row r="358" spans="1:9" s="21" customFormat="1" ht="13" hidden="1" x14ac:dyDescent="0.3">
      <c r="A358" s="62">
        <v>349</v>
      </c>
      <c r="B358" s="51">
        <v>703</v>
      </c>
      <c r="C358" s="4" t="s">
        <v>291</v>
      </c>
      <c r="D358" s="4" t="s">
        <v>90</v>
      </c>
      <c r="E358" s="83" t="s">
        <v>91</v>
      </c>
      <c r="F358" s="83"/>
      <c r="G358" s="58">
        <v>13513.9</v>
      </c>
    </row>
    <row r="359" spans="1:9" s="21" customFormat="1" ht="39" hidden="1" x14ac:dyDescent="0.3">
      <c r="A359" s="62">
        <v>350</v>
      </c>
      <c r="B359" s="50">
        <v>703</v>
      </c>
      <c r="C359" s="2" t="s">
        <v>380</v>
      </c>
      <c r="D359" s="4"/>
      <c r="E359" s="77" t="s">
        <v>447</v>
      </c>
      <c r="F359" s="77"/>
      <c r="G359" s="28">
        <f>G360</f>
        <v>1294.3000000000002</v>
      </c>
    </row>
    <row r="360" spans="1:9" s="21" customFormat="1" ht="13" hidden="1" x14ac:dyDescent="0.3">
      <c r="A360" s="62">
        <v>351</v>
      </c>
      <c r="B360" s="51">
        <v>703</v>
      </c>
      <c r="C360" s="4" t="s">
        <v>380</v>
      </c>
      <c r="D360" s="4" t="s">
        <v>90</v>
      </c>
      <c r="E360" s="83" t="s">
        <v>91</v>
      </c>
      <c r="F360" s="83"/>
      <c r="G360" s="58">
        <f>930.7+363.6</f>
        <v>1294.3000000000002</v>
      </c>
    </row>
    <row r="361" spans="1:9" s="21" customFormat="1" ht="27" hidden="1" customHeight="1" x14ac:dyDescent="0.3">
      <c r="A361" s="62">
        <v>352</v>
      </c>
      <c r="B361" s="50">
        <v>703</v>
      </c>
      <c r="C361" s="2" t="s">
        <v>477</v>
      </c>
      <c r="D361" s="4"/>
      <c r="E361" s="77" t="s">
        <v>476</v>
      </c>
      <c r="F361" s="77"/>
      <c r="G361" s="28">
        <f>G362</f>
        <v>2000</v>
      </c>
    </row>
    <row r="362" spans="1:9" s="21" customFormat="1" ht="13" hidden="1" x14ac:dyDescent="0.3">
      <c r="A362" s="62">
        <v>353</v>
      </c>
      <c r="B362" s="51">
        <v>703</v>
      </c>
      <c r="C362" s="4" t="s">
        <v>477</v>
      </c>
      <c r="D362" s="4" t="s">
        <v>90</v>
      </c>
      <c r="E362" s="83" t="s">
        <v>91</v>
      </c>
      <c r="F362" s="83"/>
      <c r="G362" s="58">
        <v>2000</v>
      </c>
    </row>
    <row r="363" spans="1:9" s="21" customFormat="1" ht="104" hidden="1" x14ac:dyDescent="0.3">
      <c r="A363" s="62">
        <v>354</v>
      </c>
      <c r="B363" s="50">
        <v>703</v>
      </c>
      <c r="C363" s="30" t="s">
        <v>435</v>
      </c>
      <c r="D363" s="2"/>
      <c r="E363" s="84" t="s">
        <v>97</v>
      </c>
      <c r="F363" s="84"/>
      <c r="G363" s="38">
        <f>G364</f>
        <v>8018</v>
      </c>
    </row>
    <row r="364" spans="1:9" s="21" customFormat="1" ht="13" hidden="1" x14ac:dyDescent="0.3">
      <c r="A364" s="62">
        <v>355</v>
      </c>
      <c r="B364" s="51">
        <v>703</v>
      </c>
      <c r="C364" s="4" t="s">
        <v>435</v>
      </c>
      <c r="D364" s="4" t="s">
        <v>90</v>
      </c>
      <c r="E364" s="83" t="s">
        <v>91</v>
      </c>
      <c r="F364" s="83"/>
      <c r="G364" s="64">
        <v>8018</v>
      </c>
    </row>
    <row r="365" spans="1:9" s="21" customFormat="1" ht="13" x14ac:dyDescent="0.3">
      <c r="A365" s="62">
        <v>356</v>
      </c>
      <c r="B365" s="50">
        <v>707</v>
      </c>
      <c r="C365" s="2"/>
      <c r="D365" s="2"/>
      <c r="E365" s="5" t="s">
        <v>523</v>
      </c>
      <c r="F365" s="106">
        <v>27807.4</v>
      </c>
      <c r="G365" s="28">
        <f>G366</f>
        <v>10930.800000000001</v>
      </c>
      <c r="H365" s="73">
        <f>G365-F365</f>
        <v>-16876.599999999999</v>
      </c>
      <c r="I365" s="111">
        <f>G365/F365*100</f>
        <v>39.308960924070576</v>
      </c>
    </row>
    <row r="366" spans="1:9" s="21" customFormat="1" ht="39" hidden="1" x14ac:dyDescent="0.3">
      <c r="A366" s="62">
        <v>357</v>
      </c>
      <c r="B366" s="50">
        <v>707</v>
      </c>
      <c r="C366" s="2" t="s">
        <v>279</v>
      </c>
      <c r="D366" s="2"/>
      <c r="E366" s="77" t="s">
        <v>472</v>
      </c>
      <c r="F366" s="77"/>
      <c r="G366" s="28">
        <f>G367+G374+G377</f>
        <v>10930.800000000001</v>
      </c>
    </row>
    <row r="367" spans="1:9" ht="39" hidden="1" x14ac:dyDescent="0.3">
      <c r="A367" s="62">
        <v>358</v>
      </c>
      <c r="B367" s="50">
        <v>707</v>
      </c>
      <c r="C367" s="30" t="s">
        <v>290</v>
      </c>
      <c r="D367" s="2"/>
      <c r="E367" s="77" t="s">
        <v>127</v>
      </c>
      <c r="F367" s="77"/>
      <c r="G367" s="28">
        <f>G370+G368+G372</f>
        <v>9807.8000000000011</v>
      </c>
    </row>
    <row r="368" spans="1:9" s="21" customFormat="1" ht="15.75" hidden="1" customHeight="1" x14ac:dyDescent="0.3">
      <c r="A368" s="62">
        <v>359</v>
      </c>
      <c r="B368" s="50">
        <v>707</v>
      </c>
      <c r="C368" s="30" t="s">
        <v>291</v>
      </c>
      <c r="D368" s="2"/>
      <c r="E368" s="77" t="s">
        <v>129</v>
      </c>
      <c r="F368" s="77"/>
      <c r="G368" s="28">
        <f>G369</f>
        <v>4517.1000000000004</v>
      </c>
    </row>
    <row r="369" spans="1:9" ht="15.75" hidden="1" customHeight="1" x14ac:dyDescent="0.25">
      <c r="A369" s="62">
        <v>360</v>
      </c>
      <c r="B369" s="51">
        <v>707</v>
      </c>
      <c r="C369" s="48" t="s">
        <v>291</v>
      </c>
      <c r="D369" s="4" t="s">
        <v>90</v>
      </c>
      <c r="E369" s="83" t="s">
        <v>91</v>
      </c>
      <c r="F369" s="83"/>
      <c r="G369" s="58">
        <v>4517.1000000000004</v>
      </c>
    </row>
    <row r="370" spans="1:9" s="21" customFormat="1" ht="26" hidden="1" x14ac:dyDescent="0.3">
      <c r="A370" s="62">
        <v>361</v>
      </c>
      <c r="B370" s="79">
        <v>707</v>
      </c>
      <c r="C370" s="74" t="s">
        <v>295</v>
      </c>
      <c r="D370" s="10"/>
      <c r="E370" s="77" t="s">
        <v>126</v>
      </c>
      <c r="F370" s="77"/>
      <c r="G370" s="28">
        <f>G371</f>
        <v>4321.3</v>
      </c>
    </row>
    <row r="371" spans="1:9" ht="13" hidden="1" x14ac:dyDescent="0.25">
      <c r="A371" s="62">
        <v>362</v>
      </c>
      <c r="B371" s="80">
        <v>707</v>
      </c>
      <c r="C371" s="12" t="s">
        <v>295</v>
      </c>
      <c r="D371" s="4" t="s">
        <v>90</v>
      </c>
      <c r="E371" s="83" t="s">
        <v>91</v>
      </c>
      <c r="F371" s="83"/>
      <c r="G371" s="58">
        <v>4321.3</v>
      </c>
    </row>
    <row r="372" spans="1:9" s="21" customFormat="1" ht="13" hidden="1" x14ac:dyDescent="0.3">
      <c r="A372" s="62">
        <v>363</v>
      </c>
      <c r="B372" s="50">
        <v>707</v>
      </c>
      <c r="C372" s="2" t="s">
        <v>379</v>
      </c>
      <c r="D372" s="4"/>
      <c r="E372" s="77" t="s">
        <v>378</v>
      </c>
      <c r="F372" s="77"/>
      <c r="G372" s="28">
        <f>G373</f>
        <v>969.4</v>
      </c>
    </row>
    <row r="373" spans="1:9" s="21" customFormat="1" ht="13" hidden="1" x14ac:dyDescent="0.3">
      <c r="A373" s="62">
        <v>364</v>
      </c>
      <c r="B373" s="51">
        <v>707</v>
      </c>
      <c r="C373" s="4" t="s">
        <v>379</v>
      </c>
      <c r="D373" s="4" t="s">
        <v>90</v>
      </c>
      <c r="E373" s="83" t="s">
        <v>91</v>
      </c>
      <c r="F373" s="83"/>
      <c r="G373" s="64">
        <v>969.4</v>
      </c>
    </row>
    <row r="374" spans="1:9" ht="28.5" hidden="1" customHeight="1" x14ac:dyDescent="0.3">
      <c r="A374" s="62">
        <v>365</v>
      </c>
      <c r="B374" s="50">
        <v>707</v>
      </c>
      <c r="C374" s="2" t="s">
        <v>463</v>
      </c>
      <c r="D374" s="2"/>
      <c r="E374" s="77" t="s">
        <v>130</v>
      </c>
      <c r="F374" s="77"/>
      <c r="G374" s="28">
        <f>G375</f>
        <v>923</v>
      </c>
    </row>
    <row r="375" spans="1:9" ht="31.5" hidden="1" customHeight="1" x14ac:dyDescent="0.3">
      <c r="A375" s="62">
        <v>366</v>
      </c>
      <c r="B375" s="50">
        <v>707</v>
      </c>
      <c r="C375" s="2" t="s">
        <v>461</v>
      </c>
      <c r="D375" s="2"/>
      <c r="E375" s="77" t="s">
        <v>141</v>
      </c>
      <c r="F375" s="77"/>
      <c r="G375" s="28">
        <f>G376</f>
        <v>923</v>
      </c>
    </row>
    <row r="376" spans="1:9" ht="13" hidden="1" x14ac:dyDescent="0.25">
      <c r="A376" s="62">
        <v>367</v>
      </c>
      <c r="B376" s="51">
        <v>707</v>
      </c>
      <c r="C376" s="4" t="s">
        <v>461</v>
      </c>
      <c r="D376" s="4" t="s">
        <v>90</v>
      </c>
      <c r="E376" s="83" t="s">
        <v>91</v>
      </c>
      <c r="F376" s="83"/>
      <c r="G376" s="58">
        <v>923</v>
      </c>
    </row>
    <row r="377" spans="1:9" s="21" customFormat="1" ht="31.5" hidden="1" customHeight="1" x14ac:dyDescent="0.3">
      <c r="A377" s="62">
        <v>368</v>
      </c>
      <c r="B377" s="50">
        <v>707</v>
      </c>
      <c r="C377" s="2" t="s">
        <v>464</v>
      </c>
      <c r="D377" s="2"/>
      <c r="E377" s="77" t="s">
        <v>142</v>
      </c>
      <c r="F377" s="77"/>
      <c r="G377" s="28">
        <f>G378</f>
        <v>200</v>
      </c>
    </row>
    <row r="378" spans="1:9" s="21" customFormat="1" ht="31.5" hidden="1" customHeight="1" x14ac:dyDescent="0.3">
      <c r="A378" s="62">
        <v>369</v>
      </c>
      <c r="B378" s="50">
        <v>707</v>
      </c>
      <c r="C378" s="2" t="s">
        <v>462</v>
      </c>
      <c r="D378" s="2"/>
      <c r="E378" s="77" t="s">
        <v>143</v>
      </c>
      <c r="F378" s="77"/>
      <c r="G378" s="28">
        <f>G379</f>
        <v>200</v>
      </c>
    </row>
    <row r="379" spans="1:9" s="21" customFormat="1" ht="13" hidden="1" x14ac:dyDescent="0.3">
      <c r="A379" s="62">
        <v>370</v>
      </c>
      <c r="B379" s="51">
        <v>707</v>
      </c>
      <c r="C379" s="4" t="s">
        <v>462</v>
      </c>
      <c r="D379" s="4" t="s">
        <v>90</v>
      </c>
      <c r="E379" s="83" t="s">
        <v>91</v>
      </c>
      <c r="F379" s="83"/>
      <c r="G379" s="58">
        <v>200</v>
      </c>
    </row>
    <row r="380" spans="1:9" ht="13" x14ac:dyDescent="0.3">
      <c r="A380" s="62">
        <v>371</v>
      </c>
      <c r="B380" s="50">
        <v>709</v>
      </c>
      <c r="C380" s="2"/>
      <c r="D380" s="2"/>
      <c r="E380" s="77" t="s">
        <v>22</v>
      </c>
      <c r="F380" s="106">
        <v>24049.4</v>
      </c>
      <c r="G380" s="28">
        <f>G381+G395+G404</f>
        <v>27111.599999999999</v>
      </c>
      <c r="H380" s="73">
        <f>G380-F380</f>
        <v>3062.1999999999971</v>
      </c>
      <c r="I380" s="111">
        <f>G380/F380*100</f>
        <v>112.73295799479403</v>
      </c>
    </row>
    <row r="381" spans="1:9" ht="39" hidden="1" x14ac:dyDescent="0.3">
      <c r="A381" s="62">
        <v>372</v>
      </c>
      <c r="B381" s="50">
        <v>709</v>
      </c>
      <c r="C381" s="2" t="s">
        <v>279</v>
      </c>
      <c r="D381" s="2"/>
      <c r="E381" s="77" t="s">
        <v>472</v>
      </c>
      <c r="F381" s="77"/>
      <c r="G381" s="28">
        <f>G385+G382</f>
        <v>26991.599999999999</v>
      </c>
    </row>
    <row r="382" spans="1:9" ht="39" hidden="1" x14ac:dyDescent="0.3">
      <c r="A382" s="62">
        <v>373</v>
      </c>
      <c r="B382" s="50">
        <v>709</v>
      </c>
      <c r="C382" s="30" t="s">
        <v>290</v>
      </c>
      <c r="D382" s="2"/>
      <c r="E382" s="77" t="s">
        <v>127</v>
      </c>
      <c r="F382" s="77"/>
      <c r="G382" s="28">
        <f>G383</f>
        <v>58.2</v>
      </c>
    </row>
    <row r="383" spans="1:9" ht="13" hidden="1" x14ac:dyDescent="0.3">
      <c r="A383" s="62">
        <v>374</v>
      </c>
      <c r="B383" s="50">
        <v>709</v>
      </c>
      <c r="C383" s="2" t="s">
        <v>379</v>
      </c>
      <c r="D383" s="4"/>
      <c r="E383" s="77" t="s">
        <v>378</v>
      </c>
      <c r="F383" s="77"/>
      <c r="G383" s="28">
        <f>G384</f>
        <v>58.2</v>
      </c>
    </row>
    <row r="384" spans="1:9" ht="26" hidden="1" x14ac:dyDescent="0.25">
      <c r="A384" s="62">
        <v>375</v>
      </c>
      <c r="B384" s="51">
        <v>709</v>
      </c>
      <c r="C384" s="4" t="s">
        <v>379</v>
      </c>
      <c r="D384" s="4" t="s">
        <v>78</v>
      </c>
      <c r="E384" s="83" t="s">
        <v>77</v>
      </c>
      <c r="F384" s="83"/>
      <c r="G384" s="64">
        <v>58.2</v>
      </c>
    </row>
    <row r="385" spans="1:7" ht="39" hidden="1" x14ac:dyDescent="0.3">
      <c r="A385" s="62">
        <v>376</v>
      </c>
      <c r="B385" s="50">
        <v>709</v>
      </c>
      <c r="C385" s="2" t="s">
        <v>296</v>
      </c>
      <c r="D385" s="2"/>
      <c r="E385" s="77" t="s">
        <v>408</v>
      </c>
      <c r="F385" s="77"/>
      <c r="G385" s="28">
        <f>G386+G389+G391</f>
        <v>26933.399999999998</v>
      </c>
    </row>
    <row r="386" spans="1:7" ht="15.75" hidden="1" customHeight="1" x14ac:dyDescent="0.3">
      <c r="A386" s="62">
        <v>377</v>
      </c>
      <c r="B386" s="50">
        <v>709</v>
      </c>
      <c r="C386" s="2" t="s">
        <v>321</v>
      </c>
      <c r="D386" s="2"/>
      <c r="E386" s="77" t="s">
        <v>109</v>
      </c>
      <c r="F386" s="77"/>
      <c r="G386" s="28">
        <f>G387+G388</f>
        <v>4317.7999999999993</v>
      </c>
    </row>
    <row r="387" spans="1:7" ht="28.5" hidden="1" customHeight="1" x14ac:dyDescent="0.25">
      <c r="A387" s="62">
        <v>378</v>
      </c>
      <c r="B387" s="51">
        <v>709</v>
      </c>
      <c r="C387" s="4" t="s">
        <v>321</v>
      </c>
      <c r="D387" s="4" t="s">
        <v>50</v>
      </c>
      <c r="E387" s="83" t="s">
        <v>81</v>
      </c>
      <c r="F387" s="83"/>
      <c r="G387" s="58">
        <f>4090.2+11.4</f>
        <v>4101.5999999999995</v>
      </c>
    </row>
    <row r="388" spans="1:7" ht="26" hidden="1" x14ac:dyDescent="0.25">
      <c r="A388" s="62">
        <v>379</v>
      </c>
      <c r="B388" s="51">
        <v>709</v>
      </c>
      <c r="C388" s="4" t="s">
        <v>321</v>
      </c>
      <c r="D388" s="4">
        <v>240</v>
      </c>
      <c r="E388" s="83" t="s">
        <v>77</v>
      </c>
      <c r="F388" s="83"/>
      <c r="G388" s="58">
        <v>216.2</v>
      </c>
    </row>
    <row r="389" spans="1:7" ht="26" hidden="1" x14ac:dyDescent="0.3">
      <c r="A389" s="62">
        <v>380</v>
      </c>
      <c r="B389" s="50">
        <v>709</v>
      </c>
      <c r="C389" s="2" t="s">
        <v>322</v>
      </c>
      <c r="D389" s="2"/>
      <c r="E389" s="77" t="s">
        <v>128</v>
      </c>
      <c r="F389" s="77"/>
      <c r="G389" s="28">
        <f>G390</f>
        <v>500</v>
      </c>
    </row>
    <row r="390" spans="1:7" s="21" customFormat="1" ht="26" hidden="1" x14ac:dyDescent="0.3">
      <c r="A390" s="62">
        <v>381</v>
      </c>
      <c r="B390" s="51">
        <v>709</v>
      </c>
      <c r="C390" s="4" t="s">
        <v>322</v>
      </c>
      <c r="D390" s="4">
        <v>240</v>
      </c>
      <c r="E390" s="83" t="s">
        <v>77</v>
      </c>
      <c r="F390" s="83"/>
      <c r="G390" s="58">
        <v>500</v>
      </c>
    </row>
    <row r="391" spans="1:7" s="20" customFormat="1" ht="13" hidden="1" x14ac:dyDescent="0.25">
      <c r="A391" s="62">
        <v>382</v>
      </c>
      <c r="B391" s="50">
        <v>709</v>
      </c>
      <c r="C391" s="2" t="s">
        <v>323</v>
      </c>
      <c r="D391" s="2"/>
      <c r="E391" s="77" t="s">
        <v>129</v>
      </c>
      <c r="F391" s="77"/>
      <c r="G391" s="38">
        <f>G392+G393+G394</f>
        <v>22115.599999999999</v>
      </c>
    </row>
    <row r="392" spans="1:7" ht="13" hidden="1" x14ac:dyDescent="0.25">
      <c r="A392" s="62">
        <v>383</v>
      </c>
      <c r="B392" s="51">
        <v>709</v>
      </c>
      <c r="C392" s="4" t="s">
        <v>323</v>
      </c>
      <c r="D392" s="4" t="s">
        <v>44</v>
      </c>
      <c r="E392" s="83" t="s">
        <v>45</v>
      </c>
      <c r="F392" s="83"/>
      <c r="G392" s="58">
        <v>18348.5</v>
      </c>
    </row>
    <row r="393" spans="1:7" s="20" customFormat="1" ht="30" hidden="1" customHeight="1" x14ac:dyDescent="0.25">
      <c r="A393" s="62">
        <v>384</v>
      </c>
      <c r="B393" s="51">
        <v>709</v>
      </c>
      <c r="C393" s="4" t="s">
        <v>323</v>
      </c>
      <c r="D393" s="4">
        <v>240</v>
      </c>
      <c r="E393" s="83" t="s">
        <v>77</v>
      </c>
      <c r="F393" s="83"/>
      <c r="G393" s="58">
        <v>3764.1</v>
      </c>
    </row>
    <row r="394" spans="1:7" ht="13" hidden="1" x14ac:dyDescent="0.25">
      <c r="A394" s="62">
        <v>385</v>
      </c>
      <c r="B394" s="51">
        <v>709</v>
      </c>
      <c r="C394" s="4" t="s">
        <v>323</v>
      </c>
      <c r="D394" s="4" t="s">
        <v>79</v>
      </c>
      <c r="E394" s="83" t="s">
        <v>80</v>
      </c>
      <c r="F394" s="83"/>
      <c r="G394" s="58">
        <v>3</v>
      </c>
    </row>
    <row r="395" spans="1:7" ht="28.5" hidden="1" customHeight="1" x14ac:dyDescent="0.3">
      <c r="A395" s="62">
        <v>386</v>
      </c>
      <c r="B395" s="79">
        <v>709</v>
      </c>
      <c r="C395" s="10" t="s">
        <v>297</v>
      </c>
      <c r="D395" s="2"/>
      <c r="E395" s="77" t="s">
        <v>409</v>
      </c>
      <c r="F395" s="77"/>
      <c r="G395" s="28">
        <f>G396+G399</f>
        <v>20</v>
      </c>
    </row>
    <row r="396" spans="1:7" ht="26" hidden="1" x14ac:dyDescent="0.3">
      <c r="A396" s="62">
        <v>387</v>
      </c>
      <c r="B396" s="79">
        <v>709</v>
      </c>
      <c r="C396" s="10" t="s">
        <v>298</v>
      </c>
      <c r="D396" s="2"/>
      <c r="E396" s="77" t="s">
        <v>170</v>
      </c>
      <c r="F396" s="77"/>
      <c r="G396" s="28">
        <f>G397</f>
        <v>10</v>
      </c>
    </row>
    <row r="397" spans="1:7" ht="30" hidden="1" customHeight="1" x14ac:dyDescent="0.3">
      <c r="A397" s="62">
        <v>388</v>
      </c>
      <c r="B397" s="79">
        <v>709</v>
      </c>
      <c r="C397" s="10" t="s">
        <v>299</v>
      </c>
      <c r="D397" s="2"/>
      <c r="E397" s="77" t="s">
        <v>171</v>
      </c>
      <c r="F397" s="77"/>
      <c r="G397" s="28">
        <f>G398</f>
        <v>10</v>
      </c>
    </row>
    <row r="398" spans="1:7" ht="17.5" hidden="1" customHeight="1" x14ac:dyDescent="0.25">
      <c r="A398" s="62">
        <v>389</v>
      </c>
      <c r="B398" s="80">
        <v>709</v>
      </c>
      <c r="C398" s="12" t="s">
        <v>299</v>
      </c>
      <c r="D398" s="4" t="s">
        <v>90</v>
      </c>
      <c r="E398" s="83" t="s">
        <v>91</v>
      </c>
      <c r="F398" s="83"/>
      <c r="G398" s="58">
        <v>10</v>
      </c>
    </row>
    <row r="399" spans="1:7" s="21" customFormat="1" ht="39" hidden="1" x14ac:dyDescent="0.3">
      <c r="A399" s="62">
        <v>390</v>
      </c>
      <c r="B399" s="79">
        <v>709</v>
      </c>
      <c r="C399" s="10" t="s">
        <v>300</v>
      </c>
      <c r="D399" s="2"/>
      <c r="E399" s="77" t="s">
        <v>172</v>
      </c>
      <c r="F399" s="77"/>
      <c r="G399" s="28">
        <f>G400+G402</f>
        <v>10</v>
      </c>
    </row>
    <row r="400" spans="1:7" ht="39" hidden="1" x14ac:dyDescent="0.3">
      <c r="A400" s="62">
        <v>391</v>
      </c>
      <c r="B400" s="79">
        <v>709</v>
      </c>
      <c r="C400" s="10" t="s">
        <v>301</v>
      </c>
      <c r="D400" s="2"/>
      <c r="E400" s="77" t="s">
        <v>173</v>
      </c>
      <c r="F400" s="77"/>
      <c r="G400" s="28">
        <f>G401</f>
        <v>5</v>
      </c>
    </row>
    <row r="401" spans="1:9" s="21" customFormat="1" ht="13" hidden="1" x14ac:dyDescent="0.3">
      <c r="A401" s="62">
        <v>392</v>
      </c>
      <c r="B401" s="80">
        <v>709</v>
      </c>
      <c r="C401" s="12" t="s">
        <v>301</v>
      </c>
      <c r="D401" s="4" t="s">
        <v>90</v>
      </c>
      <c r="E401" s="83" t="s">
        <v>91</v>
      </c>
      <c r="F401" s="83"/>
      <c r="G401" s="58">
        <v>5</v>
      </c>
    </row>
    <row r="402" spans="1:9" ht="26" hidden="1" x14ac:dyDescent="0.3">
      <c r="A402" s="62">
        <v>393</v>
      </c>
      <c r="B402" s="79">
        <v>709</v>
      </c>
      <c r="C402" s="10" t="s">
        <v>302</v>
      </c>
      <c r="D402" s="2"/>
      <c r="E402" s="77" t="s">
        <v>174</v>
      </c>
      <c r="F402" s="77"/>
      <c r="G402" s="28">
        <f>G403</f>
        <v>5</v>
      </c>
    </row>
    <row r="403" spans="1:9" ht="13" hidden="1" x14ac:dyDescent="0.25">
      <c r="A403" s="62">
        <v>394</v>
      </c>
      <c r="B403" s="80">
        <v>709</v>
      </c>
      <c r="C403" s="12" t="s">
        <v>302</v>
      </c>
      <c r="D403" s="4" t="s">
        <v>90</v>
      </c>
      <c r="E403" s="83" t="s">
        <v>91</v>
      </c>
      <c r="F403" s="83"/>
      <c r="G403" s="58">
        <v>5</v>
      </c>
    </row>
    <row r="404" spans="1:9" ht="26" hidden="1" x14ac:dyDescent="0.3">
      <c r="A404" s="62">
        <v>395</v>
      </c>
      <c r="B404" s="50">
        <v>709</v>
      </c>
      <c r="C404" s="2" t="s">
        <v>234</v>
      </c>
      <c r="D404" s="2"/>
      <c r="E404" s="77" t="s">
        <v>424</v>
      </c>
      <c r="F404" s="77"/>
      <c r="G404" s="28">
        <f>G405</f>
        <v>100</v>
      </c>
    </row>
    <row r="405" spans="1:9" s="21" customFormat="1" ht="26" hidden="1" x14ac:dyDescent="0.3">
      <c r="A405" s="62">
        <v>396</v>
      </c>
      <c r="B405" s="50">
        <v>709</v>
      </c>
      <c r="C405" s="2" t="s">
        <v>269</v>
      </c>
      <c r="D405" s="2"/>
      <c r="E405" s="77" t="s">
        <v>138</v>
      </c>
      <c r="F405" s="77"/>
      <c r="G405" s="28">
        <f>G406+G408</f>
        <v>100</v>
      </c>
    </row>
    <row r="406" spans="1:9" ht="26" hidden="1" x14ac:dyDescent="0.3">
      <c r="A406" s="62">
        <v>397</v>
      </c>
      <c r="B406" s="50">
        <v>709</v>
      </c>
      <c r="C406" s="2" t="s">
        <v>425</v>
      </c>
      <c r="D406" s="2"/>
      <c r="E406" s="77" t="s">
        <v>184</v>
      </c>
      <c r="F406" s="77"/>
      <c r="G406" s="28">
        <f>G407</f>
        <v>50</v>
      </c>
    </row>
    <row r="407" spans="1:9" s="21" customFormat="1" ht="13" hidden="1" x14ac:dyDescent="0.3">
      <c r="A407" s="62">
        <v>398</v>
      </c>
      <c r="B407" s="51">
        <v>709</v>
      </c>
      <c r="C407" s="4" t="s">
        <v>425</v>
      </c>
      <c r="D407" s="4" t="s">
        <v>90</v>
      </c>
      <c r="E407" s="83" t="s">
        <v>91</v>
      </c>
      <c r="F407" s="83"/>
      <c r="G407" s="58">
        <v>50</v>
      </c>
    </row>
    <row r="408" spans="1:9" s="21" customFormat="1" ht="13" hidden="1" x14ac:dyDescent="0.3">
      <c r="A408" s="62">
        <v>399</v>
      </c>
      <c r="B408" s="50">
        <v>709</v>
      </c>
      <c r="C408" s="2" t="s">
        <v>426</v>
      </c>
      <c r="D408" s="2"/>
      <c r="E408" s="77" t="s">
        <v>358</v>
      </c>
      <c r="F408" s="77"/>
      <c r="G408" s="28">
        <f>G409</f>
        <v>50</v>
      </c>
    </row>
    <row r="409" spans="1:9" s="21" customFormat="1" ht="13" hidden="1" x14ac:dyDescent="0.3">
      <c r="A409" s="62">
        <v>400</v>
      </c>
      <c r="B409" s="51">
        <v>709</v>
      </c>
      <c r="C409" s="4" t="s">
        <v>426</v>
      </c>
      <c r="D409" s="4" t="s">
        <v>90</v>
      </c>
      <c r="E409" s="83" t="s">
        <v>91</v>
      </c>
      <c r="F409" s="83"/>
      <c r="G409" s="58">
        <v>50</v>
      </c>
    </row>
    <row r="410" spans="1:9" ht="15" x14ac:dyDescent="0.3">
      <c r="A410" s="62">
        <v>401</v>
      </c>
      <c r="B410" s="50">
        <v>800</v>
      </c>
      <c r="C410" s="2"/>
      <c r="D410" s="4"/>
      <c r="E410" s="82" t="s">
        <v>40</v>
      </c>
      <c r="F410" s="105">
        <v>139458</v>
      </c>
      <c r="G410" s="28">
        <f>G411+G429</f>
        <v>135231</v>
      </c>
      <c r="H410" s="73">
        <f>G410-F410</f>
        <v>-4227</v>
      </c>
      <c r="I410" s="111">
        <f>G410/F410*100</f>
        <v>96.968979907929267</v>
      </c>
    </row>
    <row r="411" spans="1:9" ht="13" x14ac:dyDescent="0.3">
      <c r="A411" s="62">
        <v>402</v>
      </c>
      <c r="B411" s="50">
        <v>801</v>
      </c>
      <c r="C411" s="2"/>
      <c r="D411" s="2"/>
      <c r="E411" s="77" t="s">
        <v>23</v>
      </c>
      <c r="F411" s="106">
        <v>116933.8</v>
      </c>
      <c r="G411" s="28">
        <f>G412</f>
        <v>111799.40000000001</v>
      </c>
      <c r="H411" s="73">
        <f>G411-F411</f>
        <v>-5134.3999999999942</v>
      </c>
      <c r="I411" s="111">
        <f>G411/F411*100</f>
        <v>95.609139530229925</v>
      </c>
    </row>
    <row r="412" spans="1:9" ht="26" hidden="1" x14ac:dyDescent="0.3">
      <c r="A412" s="62">
        <v>403</v>
      </c>
      <c r="B412" s="50">
        <v>801</v>
      </c>
      <c r="C412" s="2" t="s">
        <v>209</v>
      </c>
      <c r="D412" s="2"/>
      <c r="E412" s="77" t="s">
        <v>410</v>
      </c>
      <c r="F412" s="77"/>
      <c r="G412" s="28">
        <f>G413</f>
        <v>111799.40000000001</v>
      </c>
    </row>
    <row r="413" spans="1:9" ht="13" hidden="1" x14ac:dyDescent="0.3">
      <c r="A413" s="62">
        <v>404</v>
      </c>
      <c r="B413" s="50">
        <v>801</v>
      </c>
      <c r="C413" s="10" t="s">
        <v>208</v>
      </c>
      <c r="D413" s="2"/>
      <c r="E413" s="77" t="s">
        <v>105</v>
      </c>
      <c r="F413" s="77"/>
      <c r="G413" s="28">
        <f>G414+G416+G418+G420+G424+G426</f>
        <v>111799.40000000001</v>
      </c>
    </row>
    <row r="414" spans="1:9" s="21" customFormat="1" ht="27" hidden="1" customHeight="1" x14ac:dyDescent="0.3">
      <c r="A414" s="62">
        <v>405</v>
      </c>
      <c r="B414" s="50">
        <v>801</v>
      </c>
      <c r="C414" s="2" t="s">
        <v>207</v>
      </c>
      <c r="D414" s="2"/>
      <c r="E414" s="77" t="s">
        <v>152</v>
      </c>
      <c r="F414" s="77"/>
      <c r="G414" s="28">
        <f>G415</f>
        <v>20781</v>
      </c>
    </row>
    <row r="415" spans="1:9" s="21" customFormat="1" ht="13" hidden="1" x14ac:dyDescent="0.3">
      <c r="A415" s="62">
        <v>406</v>
      </c>
      <c r="B415" s="51">
        <v>801</v>
      </c>
      <c r="C415" s="4" t="s">
        <v>207</v>
      </c>
      <c r="D415" s="4" t="s">
        <v>90</v>
      </c>
      <c r="E415" s="83" t="s">
        <v>91</v>
      </c>
      <c r="F415" s="83"/>
      <c r="G415" s="58">
        <v>20781</v>
      </c>
    </row>
    <row r="416" spans="1:9" ht="30.65" hidden="1" customHeight="1" x14ac:dyDescent="0.3">
      <c r="A416" s="62">
        <v>407</v>
      </c>
      <c r="B416" s="50">
        <v>801</v>
      </c>
      <c r="C416" s="2" t="s">
        <v>210</v>
      </c>
      <c r="D416" s="2"/>
      <c r="E416" s="77" t="s">
        <v>153</v>
      </c>
      <c r="F416" s="77"/>
      <c r="G416" s="28">
        <f>G417</f>
        <v>18586.599999999999</v>
      </c>
    </row>
    <row r="417" spans="1:9" ht="13" hidden="1" x14ac:dyDescent="0.25">
      <c r="A417" s="62">
        <v>408</v>
      </c>
      <c r="B417" s="51">
        <v>801</v>
      </c>
      <c r="C417" s="4" t="s">
        <v>210</v>
      </c>
      <c r="D417" s="4" t="s">
        <v>85</v>
      </c>
      <c r="E417" s="83" t="s">
        <v>86</v>
      </c>
      <c r="F417" s="83"/>
      <c r="G417" s="58">
        <v>18586.599999999999</v>
      </c>
    </row>
    <row r="418" spans="1:9" ht="26" hidden="1" x14ac:dyDescent="0.3">
      <c r="A418" s="62">
        <v>409</v>
      </c>
      <c r="B418" s="50">
        <v>801</v>
      </c>
      <c r="C418" s="2" t="s">
        <v>211</v>
      </c>
      <c r="D418" s="2"/>
      <c r="E418" s="77" t="s">
        <v>154</v>
      </c>
      <c r="F418" s="77"/>
      <c r="G418" s="28">
        <f>G419</f>
        <v>70841.600000000006</v>
      </c>
    </row>
    <row r="419" spans="1:9" ht="15.75" hidden="1" customHeight="1" x14ac:dyDescent="0.25">
      <c r="A419" s="62">
        <v>410</v>
      </c>
      <c r="B419" s="51">
        <v>801</v>
      </c>
      <c r="C419" s="4" t="s">
        <v>211</v>
      </c>
      <c r="D419" s="4" t="s">
        <v>85</v>
      </c>
      <c r="E419" s="83" t="s">
        <v>86</v>
      </c>
      <c r="F419" s="83"/>
      <c r="G419" s="58">
        <v>70841.600000000006</v>
      </c>
    </row>
    <row r="420" spans="1:9" ht="16.5" hidden="1" customHeight="1" x14ac:dyDescent="0.3">
      <c r="A420" s="62">
        <v>411</v>
      </c>
      <c r="B420" s="50">
        <v>801</v>
      </c>
      <c r="C420" s="2" t="s">
        <v>212</v>
      </c>
      <c r="D420" s="2"/>
      <c r="E420" s="77" t="s">
        <v>38</v>
      </c>
      <c r="F420" s="77"/>
      <c r="G420" s="28">
        <f>G421+G422+G423</f>
        <v>1300</v>
      </c>
    </row>
    <row r="421" spans="1:9" ht="26" hidden="1" x14ac:dyDescent="0.25">
      <c r="A421" s="62">
        <v>412</v>
      </c>
      <c r="B421" s="51">
        <v>801</v>
      </c>
      <c r="C421" s="4" t="s">
        <v>212</v>
      </c>
      <c r="D421" s="4" t="s">
        <v>78</v>
      </c>
      <c r="E421" s="83" t="s">
        <v>77</v>
      </c>
      <c r="F421" s="83"/>
      <c r="G421" s="58">
        <f>360+400+110</f>
        <v>870</v>
      </c>
    </row>
    <row r="422" spans="1:9" ht="14.25" hidden="1" customHeight="1" x14ac:dyDescent="0.25">
      <c r="A422" s="62">
        <v>413</v>
      </c>
      <c r="B422" s="51">
        <v>801</v>
      </c>
      <c r="C422" s="4" t="s">
        <v>212</v>
      </c>
      <c r="D422" s="4" t="s">
        <v>85</v>
      </c>
      <c r="E422" s="83" t="s">
        <v>86</v>
      </c>
      <c r="F422" s="83"/>
      <c r="G422" s="58">
        <f>245+140</f>
        <v>385</v>
      </c>
    </row>
    <row r="423" spans="1:9" ht="14.25" hidden="1" customHeight="1" x14ac:dyDescent="0.25">
      <c r="A423" s="62">
        <v>414</v>
      </c>
      <c r="B423" s="51">
        <v>801</v>
      </c>
      <c r="C423" s="4" t="s">
        <v>212</v>
      </c>
      <c r="D423" s="4" t="s">
        <v>90</v>
      </c>
      <c r="E423" s="83" t="s">
        <v>91</v>
      </c>
      <c r="F423" s="83"/>
      <c r="G423" s="58">
        <v>45</v>
      </c>
    </row>
    <row r="424" spans="1:9" ht="65" hidden="1" x14ac:dyDescent="0.3">
      <c r="A424" s="62">
        <v>415</v>
      </c>
      <c r="B424" s="79">
        <v>801</v>
      </c>
      <c r="C424" s="10" t="s">
        <v>449</v>
      </c>
      <c r="D424" s="4"/>
      <c r="E424" s="77" t="s">
        <v>450</v>
      </c>
      <c r="F424" s="77"/>
      <c r="G424" s="28">
        <f>G425</f>
        <v>200</v>
      </c>
    </row>
    <row r="425" spans="1:9" ht="13" hidden="1" x14ac:dyDescent="0.25">
      <c r="A425" s="62">
        <v>416</v>
      </c>
      <c r="B425" s="80">
        <v>801</v>
      </c>
      <c r="C425" s="12" t="s">
        <v>449</v>
      </c>
      <c r="D425" s="4" t="s">
        <v>85</v>
      </c>
      <c r="E425" s="83" t="s">
        <v>86</v>
      </c>
      <c r="F425" s="83"/>
      <c r="G425" s="58">
        <v>200</v>
      </c>
    </row>
    <row r="426" spans="1:9" ht="65" hidden="1" x14ac:dyDescent="0.3">
      <c r="A426" s="62">
        <v>417</v>
      </c>
      <c r="B426" s="79">
        <v>801</v>
      </c>
      <c r="C426" s="10" t="s">
        <v>451</v>
      </c>
      <c r="D426" s="30"/>
      <c r="E426" s="77" t="s">
        <v>452</v>
      </c>
      <c r="F426" s="77"/>
      <c r="G426" s="28">
        <f>G427+G428</f>
        <v>90.2</v>
      </c>
    </row>
    <row r="427" spans="1:9" ht="13" hidden="1" x14ac:dyDescent="0.25">
      <c r="A427" s="62">
        <v>418</v>
      </c>
      <c r="B427" s="80">
        <v>801</v>
      </c>
      <c r="C427" s="12" t="s">
        <v>451</v>
      </c>
      <c r="D427" s="4" t="s">
        <v>85</v>
      </c>
      <c r="E427" s="83" t="s">
        <v>86</v>
      </c>
      <c r="F427" s="83"/>
      <c r="G427" s="58">
        <v>45.1</v>
      </c>
    </row>
    <row r="428" spans="1:9" ht="13" hidden="1" x14ac:dyDescent="0.25">
      <c r="A428" s="62">
        <v>419</v>
      </c>
      <c r="B428" s="80">
        <v>801</v>
      </c>
      <c r="C428" s="12" t="s">
        <v>451</v>
      </c>
      <c r="D428" s="4" t="s">
        <v>90</v>
      </c>
      <c r="E428" s="83" t="s">
        <v>91</v>
      </c>
      <c r="F428" s="83"/>
      <c r="G428" s="58">
        <v>45.1</v>
      </c>
    </row>
    <row r="429" spans="1:9" s="20" customFormat="1" ht="13" x14ac:dyDescent="0.3">
      <c r="A429" s="62">
        <v>420</v>
      </c>
      <c r="B429" s="81" t="s">
        <v>87</v>
      </c>
      <c r="C429" s="63" t="s">
        <v>88</v>
      </c>
      <c r="D429" s="63" t="s">
        <v>88</v>
      </c>
      <c r="E429" s="86" t="s">
        <v>89</v>
      </c>
      <c r="F429" s="109">
        <v>22524.2</v>
      </c>
      <c r="G429" s="28">
        <f>G430</f>
        <v>23431.600000000002</v>
      </c>
      <c r="H429" s="73">
        <f>G429-F429</f>
        <v>907.40000000000146</v>
      </c>
      <c r="I429" s="111">
        <f>G429/F429*100</f>
        <v>104.02855595315262</v>
      </c>
    </row>
    <row r="430" spans="1:9" ht="26" hidden="1" x14ac:dyDescent="0.3">
      <c r="A430" s="62">
        <v>421</v>
      </c>
      <c r="B430" s="81" t="s">
        <v>87</v>
      </c>
      <c r="C430" s="2" t="s">
        <v>209</v>
      </c>
      <c r="D430" s="63"/>
      <c r="E430" s="77" t="s">
        <v>410</v>
      </c>
      <c r="F430" s="77"/>
      <c r="G430" s="28">
        <f>G431</f>
        <v>23431.600000000002</v>
      </c>
    </row>
    <row r="431" spans="1:9" s="20" customFormat="1" ht="39" hidden="1" x14ac:dyDescent="0.3">
      <c r="A431" s="62">
        <v>422</v>
      </c>
      <c r="B431" s="50">
        <v>804</v>
      </c>
      <c r="C431" s="2" t="s">
        <v>214</v>
      </c>
      <c r="D431" s="2"/>
      <c r="E431" s="77" t="s">
        <v>411</v>
      </c>
      <c r="F431" s="77"/>
      <c r="G431" s="28">
        <f>G432</f>
        <v>23431.600000000002</v>
      </c>
    </row>
    <row r="432" spans="1:9" ht="26" hidden="1" x14ac:dyDescent="0.3">
      <c r="A432" s="62">
        <v>423</v>
      </c>
      <c r="B432" s="50">
        <v>804</v>
      </c>
      <c r="C432" s="2" t="s">
        <v>213</v>
      </c>
      <c r="D432" s="2"/>
      <c r="E432" s="77" t="s">
        <v>155</v>
      </c>
      <c r="F432" s="77"/>
      <c r="G432" s="28">
        <f>G433+G434</f>
        <v>23431.600000000002</v>
      </c>
    </row>
    <row r="433" spans="1:9" ht="13" hidden="1" x14ac:dyDescent="0.25">
      <c r="A433" s="62">
        <v>424</v>
      </c>
      <c r="B433" s="51">
        <v>804</v>
      </c>
      <c r="C433" s="4" t="s">
        <v>213</v>
      </c>
      <c r="D433" s="4" t="s">
        <v>44</v>
      </c>
      <c r="E433" s="83" t="s">
        <v>45</v>
      </c>
      <c r="F433" s="83"/>
      <c r="G433" s="58">
        <v>22391.7</v>
      </c>
    </row>
    <row r="434" spans="1:9" ht="26" hidden="1" x14ac:dyDescent="0.25">
      <c r="A434" s="62">
        <v>425</v>
      </c>
      <c r="B434" s="51">
        <v>804</v>
      </c>
      <c r="C434" s="4" t="s">
        <v>213</v>
      </c>
      <c r="D434" s="4" t="s">
        <v>78</v>
      </c>
      <c r="E434" s="83" t="s">
        <v>77</v>
      </c>
      <c r="F434" s="83"/>
      <c r="G434" s="58">
        <v>1039.9000000000001</v>
      </c>
    </row>
    <row r="435" spans="1:9" s="59" customFormat="1" ht="15" x14ac:dyDescent="0.3">
      <c r="A435" s="62">
        <v>426</v>
      </c>
      <c r="B435" s="50">
        <v>1000</v>
      </c>
      <c r="C435" s="2"/>
      <c r="D435" s="2"/>
      <c r="E435" s="82" t="s">
        <v>24</v>
      </c>
      <c r="F435" s="105">
        <v>117081.7</v>
      </c>
      <c r="G435" s="28">
        <f>G436+G441+G474</f>
        <v>123847.5</v>
      </c>
      <c r="H435" s="73">
        <f>G435-F435</f>
        <v>6765.8000000000029</v>
      </c>
      <c r="I435" s="111">
        <f>G435/F435*100</f>
        <v>105.77869983097274</v>
      </c>
    </row>
    <row r="436" spans="1:9" ht="13" x14ac:dyDescent="0.3">
      <c r="A436" s="62">
        <v>427</v>
      </c>
      <c r="B436" s="50">
        <v>1001</v>
      </c>
      <c r="C436" s="2"/>
      <c r="D436" s="2"/>
      <c r="E436" s="77" t="s">
        <v>29</v>
      </c>
      <c r="F436" s="106">
        <v>13800</v>
      </c>
      <c r="G436" s="28">
        <f>G437</f>
        <v>14800</v>
      </c>
      <c r="H436" s="73">
        <f>G436-F436</f>
        <v>1000</v>
      </c>
      <c r="I436" s="111">
        <f>G436/F436*100</f>
        <v>107.24637681159422</v>
      </c>
    </row>
    <row r="437" spans="1:9" s="20" customFormat="1" ht="26" hidden="1" x14ac:dyDescent="0.3">
      <c r="A437" s="62">
        <v>428</v>
      </c>
      <c r="B437" s="50">
        <v>1001</v>
      </c>
      <c r="C437" s="2" t="s">
        <v>195</v>
      </c>
      <c r="D437" s="2"/>
      <c r="E437" s="77" t="s">
        <v>412</v>
      </c>
      <c r="F437" s="77"/>
      <c r="G437" s="28">
        <f>G438</f>
        <v>14800</v>
      </c>
    </row>
    <row r="438" spans="1:9" s="21" customFormat="1" ht="26" hidden="1" x14ac:dyDescent="0.3">
      <c r="A438" s="62">
        <v>429</v>
      </c>
      <c r="B438" s="50">
        <v>1001</v>
      </c>
      <c r="C438" s="2" t="s">
        <v>303</v>
      </c>
      <c r="D438" s="2"/>
      <c r="E438" s="77" t="s">
        <v>157</v>
      </c>
      <c r="F438" s="77"/>
      <c r="G438" s="28">
        <f>G439</f>
        <v>14800</v>
      </c>
    </row>
    <row r="439" spans="1:9" s="20" customFormat="1" ht="52" hidden="1" x14ac:dyDescent="0.3">
      <c r="A439" s="62">
        <v>430</v>
      </c>
      <c r="B439" s="50">
        <v>1001</v>
      </c>
      <c r="C439" s="2" t="s">
        <v>304</v>
      </c>
      <c r="D439" s="2"/>
      <c r="E439" s="77" t="s">
        <v>158</v>
      </c>
      <c r="F439" s="77"/>
      <c r="G439" s="28">
        <f>G440</f>
        <v>14800</v>
      </c>
    </row>
    <row r="440" spans="1:9" s="21" customFormat="1" ht="26" hidden="1" x14ac:dyDescent="0.3">
      <c r="A440" s="62">
        <v>431</v>
      </c>
      <c r="B440" s="51">
        <v>1001</v>
      </c>
      <c r="C440" s="4" t="s">
        <v>304</v>
      </c>
      <c r="D440" s="12" t="s">
        <v>48</v>
      </c>
      <c r="E440" s="83" t="s">
        <v>49</v>
      </c>
      <c r="F440" s="83"/>
      <c r="G440" s="58">
        <v>14800</v>
      </c>
    </row>
    <row r="441" spans="1:9" s="21" customFormat="1" ht="13" x14ac:dyDescent="0.3">
      <c r="A441" s="62">
        <v>432</v>
      </c>
      <c r="B441" s="50">
        <v>1003</v>
      </c>
      <c r="C441" s="2"/>
      <c r="D441" s="2"/>
      <c r="E441" s="77" t="s">
        <v>26</v>
      </c>
      <c r="F441" s="106">
        <v>95841</v>
      </c>
      <c r="G441" s="28">
        <f>G442+G471+G463</f>
        <v>101478.9</v>
      </c>
      <c r="H441" s="73">
        <f>G441-F441</f>
        <v>5637.8999999999942</v>
      </c>
      <c r="I441" s="111">
        <f>G441/F441*100</f>
        <v>105.8825554825179</v>
      </c>
    </row>
    <row r="442" spans="1:9" s="21" customFormat="1" ht="26" hidden="1" x14ac:dyDescent="0.3">
      <c r="A442" s="62">
        <v>433</v>
      </c>
      <c r="B442" s="50">
        <v>1003</v>
      </c>
      <c r="C442" s="2" t="s">
        <v>195</v>
      </c>
      <c r="D442" s="2"/>
      <c r="E442" s="77" t="s">
        <v>412</v>
      </c>
      <c r="F442" s="77"/>
      <c r="G442" s="28">
        <f>G443+G457+G460</f>
        <v>98326.2</v>
      </c>
    </row>
    <row r="443" spans="1:9" s="21" customFormat="1" ht="39" hidden="1" x14ac:dyDescent="0.3">
      <c r="A443" s="62">
        <v>434</v>
      </c>
      <c r="B443" s="50">
        <v>1003</v>
      </c>
      <c r="C443" s="2" t="s">
        <v>194</v>
      </c>
      <c r="D443" s="2"/>
      <c r="E443" s="77" t="s">
        <v>166</v>
      </c>
      <c r="F443" s="77"/>
      <c r="G443" s="28">
        <f>G444+G447+G450+G453+G455</f>
        <v>97251.199999999997</v>
      </c>
    </row>
    <row r="444" spans="1:9" ht="104.25" hidden="1" customHeight="1" x14ac:dyDescent="0.3">
      <c r="A444" s="62">
        <v>435</v>
      </c>
      <c r="B444" s="50">
        <v>1003</v>
      </c>
      <c r="C444" s="10" t="s">
        <v>193</v>
      </c>
      <c r="D444" s="2"/>
      <c r="E444" s="77" t="s">
        <v>92</v>
      </c>
      <c r="F444" s="77"/>
      <c r="G444" s="28">
        <f>G446+G445</f>
        <v>10944.2</v>
      </c>
    </row>
    <row r="445" spans="1:9" s="21" customFormat="1" ht="26" hidden="1" x14ac:dyDescent="0.3">
      <c r="A445" s="62">
        <v>436</v>
      </c>
      <c r="B445" s="51">
        <v>1003</v>
      </c>
      <c r="C445" s="4" t="s">
        <v>193</v>
      </c>
      <c r="D445" s="4" t="s">
        <v>78</v>
      </c>
      <c r="E445" s="83" t="s">
        <v>77</v>
      </c>
      <c r="F445" s="83"/>
      <c r="G445" s="64">
        <v>262.2</v>
      </c>
    </row>
    <row r="446" spans="1:9" ht="26" hidden="1" x14ac:dyDescent="0.25">
      <c r="A446" s="62">
        <v>437</v>
      </c>
      <c r="B446" s="51">
        <v>1003</v>
      </c>
      <c r="C446" s="4" t="s">
        <v>193</v>
      </c>
      <c r="D446" s="4" t="s">
        <v>48</v>
      </c>
      <c r="E446" s="83" t="s">
        <v>49</v>
      </c>
      <c r="F446" s="83"/>
      <c r="G446" s="64">
        <v>10682</v>
      </c>
    </row>
    <row r="447" spans="1:9" ht="129" hidden="1" customHeight="1" x14ac:dyDescent="0.3">
      <c r="A447" s="62">
        <v>438</v>
      </c>
      <c r="B447" s="50">
        <v>1003</v>
      </c>
      <c r="C447" s="2" t="s">
        <v>196</v>
      </c>
      <c r="D447" s="2"/>
      <c r="E447" s="77" t="s">
        <v>94</v>
      </c>
      <c r="F447" s="77"/>
      <c r="G447" s="28">
        <f>G449+G448</f>
        <v>76900</v>
      </c>
    </row>
    <row r="448" spans="1:9" ht="26" hidden="1" x14ac:dyDescent="0.25">
      <c r="A448" s="62">
        <v>439</v>
      </c>
      <c r="B448" s="51">
        <v>1003</v>
      </c>
      <c r="C448" s="4" t="s">
        <v>196</v>
      </c>
      <c r="D448" s="4" t="s">
        <v>78</v>
      </c>
      <c r="E448" s="83" t="s">
        <v>77</v>
      </c>
      <c r="F448" s="83"/>
      <c r="G448" s="64">
        <v>1300</v>
      </c>
    </row>
    <row r="449" spans="1:7" ht="26" hidden="1" x14ac:dyDescent="0.25">
      <c r="A449" s="62">
        <v>440</v>
      </c>
      <c r="B449" s="51">
        <v>1003</v>
      </c>
      <c r="C449" s="4" t="s">
        <v>196</v>
      </c>
      <c r="D449" s="4" t="s">
        <v>48</v>
      </c>
      <c r="E449" s="83" t="s">
        <v>49</v>
      </c>
      <c r="F449" s="83"/>
      <c r="G449" s="64">
        <v>75600</v>
      </c>
    </row>
    <row r="450" spans="1:7" ht="120.75" hidden="1" customHeight="1" x14ac:dyDescent="0.3">
      <c r="A450" s="62">
        <v>441</v>
      </c>
      <c r="B450" s="50">
        <v>1003</v>
      </c>
      <c r="C450" s="10" t="s">
        <v>197</v>
      </c>
      <c r="D450" s="2"/>
      <c r="E450" s="77" t="s">
        <v>331</v>
      </c>
      <c r="F450" s="77"/>
      <c r="G450" s="28">
        <f>G452+G451</f>
        <v>9292</v>
      </c>
    </row>
    <row r="451" spans="1:7" ht="26" hidden="1" x14ac:dyDescent="0.25">
      <c r="A451" s="62">
        <v>442</v>
      </c>
      <c r="B451" s="51">
        <v>1003</v>
      </c>
      <c r="C451" s="4" t="s">
        <v>197</v>
      </c>
      <c r="D451" s="4" t="s">
        <v>78</v>
      </c>
      <c r="E451" s="83" t="s">
        <v>77</v>
      </c>
      <c r="F451" s="83"/>
      <c r="G451" s="64">
        <v>132</v>
      </c>
    </row>
    <row r="452" spans="1:7" s="21" customFormat="1" ht="26" hidden="1" x14ac:dyDescent="0.3">
      <c r="A452" s="62">
        <v>443</v>
      </c>
      <c r="B452" s="51">
        <v>1003</v>
      </c>
      <c r="C452" s="4" t="s">
        <v>197</v>
      </c>
      <c r="D452" s="4" t="s">
        <v>48</v>
      </c>
      <c r="E452" s="83" t="s">
        <v>49</v>
      </c>
      <c r="F452" s="83"/>
      <c r="G452" s="64">
        <v>9160</v>
      </c>
    </row>
    <row r="453" spans="1:7" ht="39" hidden="1" x14ac:dyDescent="0.3">
      <c r="A453" s="62">
        <v>444</v>
      </c>
      <c r="B453" s="50">
        <v>1003</v>
      </c>
      <c r="C453" s="30" t="s">
        <v>305</v>
      </c>
      <c r="D453" s="2"/>
      <c r="E453" s="77" t="s">
        <v>179</v>
      </c>
      <c r="F453" s="77"/>
      <c r="G453" s="28">
        <f>G454</f>
        <v>100</v>
      </c>
    </row>
    <row r="454" spans="1:7" ht="26" hidden="1" x14ac:dyDescent="0.25">
      <c r="A454" s="62">
        <v>445</v>
      </c>
      <c r="B454" s="51">
        <v>1003</v>
      </c>
      <c r="C454" s="48" t="s">
        <v>305</v>
      </c>
      <c r="D454" s="4" t="s">
        <v>48</v>
      </c>
      <c r="E454" s="83" t="s">
        <v>49</v>
      </c>
      <c r="F454" s="83"/>
      <c r="G454" s="58">
        <v>100</v>
      </c>
    </row>
    <row r="455" spans="1:7" s="21" customFormat="1" ht="39" hidden="1" x14ac:dyDescent="0.3">
      <c r="A455" s="62">
        <v>446</v>
      </c>
      <c r="B455" s="50">
        <v>1003</v>
      </c>
      <c r="C455" s="2" t="s">
        <v>306</v>
      </c>
      <c r="D455" s="2"/>
      <c r="E455" s="77" t="s">
        <v>76</v>
      </c>
      <c r="F455" s="77"/>
      <c r="G455" s="28">
        <f>G456</f>
        <v>15</v>
      </c>
    </row>
    <row r="456" spans="1:7" s="21" customFormat="1" ht="39" hidden="1" x14ac:dyDescent="0.3">
      <c r="A456" s="62">
        <v>447</v>
      </c>
      <c r="B456" s="51">
        <v>1003</v>
      </c>
      <c r="C456" s="4" t="s">
        <v>306</v>
      </c>
      <c r="D456" s="4" t="s">
        <v>56</v>
      </c>
      <c r="E456" s="83" t="s">
        <v>517</v>
      </c>
      <c r="F456" s="83"/>
      <c r="G456" s="58">
        <v>15</v>
      </c>
    </row>
    <row r="457" spans="1:7" ht="32.25" hidden="1" customHeight="1" x14ac:dyDescent="0.3">
      <c r="A457" s="62">
        <v>448</v>
      </c>
      <c r="B457" s="50">
        <v>1003</v>
      </c>
      <c r="C457" s="2" t="s">
        <v>307</v>
      </c>
      <c r="D457" s="2"/>
      <c r="E457" s="77" t="s">
        <v>169</v>
      </c>
      <c r="F457" s="77"/>
      <c r="G457" s="28">
        <f>G458</f>
        <v>775</v>
      </c>
    </row>
    <row r="458" spans="1:7" ht="39" hidden="1" x14ac:dyDescent="0.3">
      <c r="A458" s="62">
        <v>449</v>
      </c>
      <c r="B458" s="50">
        <v>1003</v>
      </c>
      <c r="C458" s="2" t="s">
        <v>369</v>
      </c>
      <c r="D458" s="2"/>
      <c r="E458" s="77" t="s">
        <v>368</v>
      </c>
      <c r="F458" s="77"/>
      <c r="G458" s="28">
        <f>G459</f>
        <v>775</v>
      </c>
    </row>
    <row r="459" spans="1:7" ht="26" hidden="1" x14ac:dyDescent="0.25">
      <c r="A459" s="62">
        <v>450</v>
      </c>
      <c r="B459" s="51">
        <v>1003</v>
      </c>
      <c r="C459" s="4" t="s">
        <v>369</v>
      </c>
      <c r="D459" s="4" t="s">
        <v>48</v>
      </c>
      <c r="E459" s="83" t="s">
        <v>49</v>
      </c>
      <c r="F459" s="83"/>
      <c r="G459" s="58">
        <v>775</v>
      </c>
    </row>
    <row r="460" spans="1:7" ht="26" hidden="1" x14ac:dyDescent="0.3">
      <c r="A460" s="62">
        <v>451</v>
      </c>
      <c r="B460" s="50">
        <v>1003</v>
      </c>
      <c r="C460" s="2" t="s">
        <v>427</v>
      </c>
      <c r="D460" s="2"/>
      <c r="E460" s="77" t="s">
        <v>389</v>
      </c>
      <c r="F460" s="77"/>
      <c r="G460" s="28">
        <f>G461</f>
        <v>300</v>
      </c>
    </row>
    <row r="461" spans="1:7" ht="39" hidden="1" x14ac:dyDescent="0.3">
      <c r="A461" s="62">
        <v>452</v>
      </c>
      <c r="B461" s="50">
        <v>1003</v>
      </c>
      <c r="C461" s="2" t="s">
        <v>390</v>
      </c>
      <c r="D461" s="2"/>
      <c r="E461" s="27" t="s">
        <v>436</v>
      </c>
      <c r="F461" s="27"/>
      <c r="G461" s="28">
        <f>G462</f>
        <v>300</v>
      </c>
    </row>
    <row r="462" spans="1:7" ht="26" hidden="1" x14ac:dyDescent="0.25">
      <c r="A462" s="62">
        <v>453</v>
      </c>
      <c r="B462" s="51">
        <v>1003</v>
      </c>
      <c r="C462" s="4" t="s">
        <v>390</v>
      </c>
      <c r="D462" s="4" t="s">
        <v>48</v>
      </c>
      <c r="E462" s="83" t="s">
        <v>49</v>
      </c>
      <c r="F462" s="83"/>
      <c r="G462" s="58">
        <v>300</v>
      </c>
    </row>
    <row r="463" spans="1:7" ht="39" hidden="1" x14ac:dyDescent="0.3">
      <c r="A463" s="62">
        <v>454</v>
      </c>
      <c r="B463" s="50">
        <v>1003</v>
      </c>
      <c r="C463" s="2" t="s">
        <v>201</v>
      </c>
      <c r="D463" s="2"/>
      <c r="E463" s="77" t="s">
        <v>406</v>
      </c>
      <c r="F463" s="77"/>
      <c r="G463" s="28">
        <f>G464</f>
        <v>2900.7</v>
      </c>
    </row>
    <row r="464" spans="1:7" ht="26.25" hidden="1" customHeight="1" x14ac:dyDescent="0.3">
      <c r="A464" s="62">
        <v>455</v>
      </c>
      <c r="B464" s="50">
        <v>1003</v>
      </c>
      <c r="C464" s="2" t="s">
        <v>481</v>
      </c>
      <c r="D464" s="2"/>
      <c r="E464" s="77" t="s">
        <v>482</v>
      </c>
      <c r="F464" s="77"/>
      <c r="G464" s="28">
        <f>G467+G465+G469</f>
        <v>2900.7</v>
      </c>
    </row>
    <row r="465" spans="1:9" ht="26.25" hidden="1" customHeight="1" x14ac:dyDescent="0.3">
      <c r="A465" s="62">
        <v>456</v>
      </c>
      <c r="B465" s="50">
        <v>1003</v>
      </c>
      <c r="C465" s="2" t="s">
        <v>510</v>
      </c>
      <c r="D465" s="2"/>
      <c r="E465" s="84" t="s">
        <v>487</v>
      </c>
      <c r="F465" s="84"/>
      <c r="G465" s="28">
        <f>G466</f>
        <v>1390.5</v>
      </c>
    </row>
    <row r="466" spans="1:9" ht="26.25" hidden="1" customHeight="1" x14ac:dyDescent="0.25">
      <c r="A466" s="62">
        <v>457</v>
      </c>
      <c r="B466" s="51">
        <v>1003</v>
      </c>
      <c r="C466" s="4" t="s">
        <v>510</v>
      </c>
      <c r="D466" s="4" t="s">
        <v>48</v>
      </c>
      <c r="E466" s="83" t="s">
        <v>49</v>
      </c>
      <c r="F466" s="83"/>
      <c r="G466" s="64">
        <v>1390.5</v>
      </c>
    </row>
    <row r="467" spans="1:9" ht="26" hidden="1" x14ac:dyDescent="0.3">
      <c r="A467" s="62">
        <v>458</v>
      </c>
      <c r="B467" s="50">
        <v>1003</v>
      </c>
      <c r="C467" s="2" t="s">
        <v>486</v>
      </c>
      <c r="D467" s="2"/>
      <c r="E467" s="77" t="s">
        <v>524</v>
      </c>
      <c r="F467" s="77"/>
      <c r="G467" s="28">
        <f>G468</f>
        <v>954.9</v>
      </c>
    </row>
    <row r="468" spans="1:9" ht="26" hidden="1" x14ac:dyDescent="0.25">
      <c r="A468" s="62">
        <v>459</v>
      </c>
      <c r="B468" s="51">
        <v>1003</v>
      </c>
      <c r="C468" s="4" t="s">
        <v>486</v>
      </c>
      <c r="D468" s="4" t="s">
        <v>48</v>
      </c>
      <c r="E468" s="83" t="s">
        <v>49</v>
      </c>
      <c r="F468" s="83"/>
      <c r="G468" s="58">
        <f>1181-226.1</f>
        <v>954.9</v>
      </c>
    </row>
    <row r="469" spans="1:9" ht="39" hidden="1" x14ac:dyDescent="0.3">
      <c r="A469" s="62">
        <v>460</v>
      </c>
      <c r="B469" s="50">
        <v>1003</v>
      </c>
      <c r="C469" s="2" t="s">
        <v>511</v>
      </c>
      <c r="D469" s="2"/>
      <c r="E469" s="84" t="s">
        <v>512</v>
      </c>
      <c r="F469" s="84"/>
      <c r="G469" s="28">
        <f>G470</f>
        <v>555.29999999999995</v>
      </c>
    </row>
    <row r="470" spans="1:9" ht="26" hidden="1" x14ac:dyDescent="0.25">
      <c r="A470" s="62">
        <v>461</v>
      </c>
      <c r="B470" s="51">
        <v>1003</v>
      </c>
      <c r="C470" s="4" t="s">
        <v>511</v>
      </c>
      <c r="D470" s="4" t="s">
        <v>48</v>
      </c>
      <c r="E470" s="83" t="s">
        <v>49</v>
      </c>
      <c r="F470" s="83"/>
      <c r="G470" s="64">
        <f>226.1+329.2</f>
        <v>555.29999999999995</v>
      </c>
    </row>
    <row r="471" spans="1:9" ht="14.25" hidden="1" customHeight="1" x14ac:dyDescent="0.3">
      <c r="A471" s="62">
        <v>462</v>
      </c>
      <c r="B471" s="50">
        <v>1003</v>
      </c>
      <c r="C471" s="2" t="s">
        <v>189</v>
      </c>
      <c r="D471" s="2"/>
      <c r="E471" s="77" t="s">
        <v>156</v>
      </c>
      <c r="F471" s="77"/>
      <c r="G471" s="28">
        <f>G472</f>
        <v>252</v>
      </c>
    </row>
    <row r="472" spans="1:9" s="21" customFormat="1" ht="41.25" hidden="1" customHeight="1" x14ac:dyDescent="0.3">
      <c r="A472" s="62">
        <v>463</v>
      </c>
      <c r="B472" s="50">
        <v>1003</v>
      </c>
      <c r="C472" s="30" t="s">
        <v>308</v>
      </c>
      <c r="D472" s="2"/>
      <c r="E472" s="77" t="s">
        <v>437</v>
      </c>
      <c r="F472" s="77"/>
      <c r="G472" s="28">
        <f>G473</f>
        <v>252</v>
      </c>
    </row>
    <row r="473" spans="1:9" s="21" customFormat="1" ht="22.5" hidden="1" customHeight="1" x14ac:dyDescent="0.3">
      <c r="A473" s="62">
        <v>464</v>
      </c>
      <c r="B473" s="51">
        <v>1003</v>
      </c>
      <c r="C473" s="48" t="s">
        <v>308</v>
      </c>
      <c r="D473" s="4" t="s">
        <v>46</v>
      </c>
      <c r="E473" s="83" t="s">
        <v>47</v>
      </c>
      <c r="F473" s="83"/>
      <c r="G473" s="58">
        <v>252</v>
      </c>
    </row>
    <row r="474" spans="1:9" ht="13" x14ac:dyDescent="0.3">
      <c r="A474" s="62">
        <v>465</v>
      </c>
      <c r="B474" s="50">
        <v>1006</v>
      </c>
      <c r="C474" s="10"/>
      <c r="D474" s="10"/>
      <c r="E474" s="77" t="s">
        <v>42</v>
      </c>
      <c r="F474" s="106">
        <v>7440.7</v>
      </c>
      <c r="G474" s="28">
        <f>G475</f>
        <v>7568.6</v>
      </c>
      <c r="H474" s="73">
        <f>G474-F474</f>
        <v>127.90000000000055</v>
      </c>
      <c r="I474" s="111">
        <f>G474/F474*100</f>
        <v>101.71892429475722</v>
      </c>
    </row>
    <row r="475" spans="1:9" ht="26" hidden="1" x14ac:dyDescent="0.3">
      <c r="A475" s="62">
        <v>466</v>
      </c>
      <c r="B475" s="50">
        <v>1006</v>
      </c>
      <c r="C475" s="2" t="s">
        <v>195</v>
      </c>
      <c r="D475" s="2"/>
      <c r="E475" s="77" t="s">
        <v>412</v>
      </c>
      <c r="F475" s="77"/>
      <c r="G475" s="28">
        <f>G479+G476</f>
        <v>7568.6</v>
      </c>
    </row>
    <row r="476" spans="1:9" ht="39" hidden="1" x14ac:dyDescent="0.3">
      <c r="A476" s="62">
        <v>467</v>
      </c>
      <c r="B476" s="50">
        <v>1006</v>
      </c>
      <c r="C476" s="2" t="s">
        <v>194</v>
      </c>
      <c r="D476" s="2"/>
      <c r="E476" s="77" t="s">
        <v>166</v>
      </c>
      <c r="F476" s="77"/>
      <c r="G476" s="28">
        <f>G477</f>
        <v>193</v>
      </c>
    </row>
    <row r="477" spans="1:9" ht="39" hidden="1" x14ac:dyDescent="0.3">
      <c r="A477" s="62">
        <v>468</v>
      </c>
      <c r="B477" s="50">
        <v>1006</v>
      </c>
      <c r="C477" s="30" t="s">
        <v>309</v>
      </c>
      <c r="D477" s="2"/>
      <c r="E477" s="77" t="s">
        <v>168</v>
      </c>
      <c r="F477" s="77"/>
      <c r="G477" s="28">
        <f>G478</f>
        <v>193</v>
      </c>
    </row>
    <row r="478" spans="1:9" ht="39" hidden="1" x14ac:dyDescent="0.25">
      <c r="A478" s="62">
        <v>469</v>
      </c>
      <c r="B478" s="51">
        <v>1006</v>
      </c>
      <c r="C478" s="48" t="s">
        <v>309</v>
      </c>
      <c r="D478" s="4" t="s">
        <v>72</v>
      </c>
      <c r="E478" s="83" t="s">
        <v>516</v>
      </c>
      <c r="F478" s="83"/>
      <c r="G478" s="58">
        <v>193</v>
      </c>
    </row>
    <row r="479" spans="1:9" ht="42.75" hidden="1" customHeight="1" x14ac:dyDescent="0.3">
      <c r="A479" s="62">
        <v>470</v>
      </c>
      <c r="B479" s="50">
        <v>1006</v>
      </c>
      <c r="C479" s="2" t="s">
        <v>310</v>
      </c>
      <c r="D479" s="2"/>
      <c r="E479" s="77" t="s">
        <v>413</v>
      </c>
      <c r="F479" s="77"/>
      <c r="G479" s="28">
        <f>G480+G483</f>
        <v>7375.6</v>
      </c>
    </row>
    <row r="480" spans="1:9" ht="102.75" hidden="1" customHeight="1" x14ac:dyDescent="0.3">
      <c r="A480" s="62">
        <v>471</v>
      </c>
      <c r="B480" s="50">
        <v>1006</v>
      </c>
      <c r="C480" s="10" t="s">
        <v>327</v>
      </c>
      <c r="D480" s="2"/>
      <c r="E480" s="77" t="s">
        <v>92</v>
      </c>
      <c r="F480" s="77"/>
      <c r="G480" s="28">
        <f>G481+G482</f>
        <v>537.79999999999995</v>
      </c>
    </row>
    <row r="481" spans="1:9" ht="13" hidden="1" x14ac:dyDescent="0.25">
      <c r="A481" s="62">
        <v>472</v>
      </c>
      <c r="B481" s="51">
        <v>1006</v>
      </c>
      <c r="C481" s="4" t="s">
        <v>327</v>
      </c>
      <c r="D481" s="4" t="s">
        <v>44</v>
      </c>
      <c r="E481" s="83" t="s">
        <v>45</v>
      </c>
      <c r="F481" s="83"/>
      <c r="G481" s="64">
        <v>520.79999999999995</v>
      </c>
    </row>
    <row r="482" spans="1:9" ht="26" hidden="1" x14ac:dyDescent="0.25">
      <c r="A482" s="62">
        <v>473</v>
      </c>
      <c r="B482" s="51">
        <v>1006</v>
      </c>
      <c r="C482" s="4" t="s">
        <v>327</v>
      </c>
      <c r="D482" s="4">
        <v>240</v>
      </c>
      <c r="E482" s="83" t="s">
        <v>77</v>
      </c>
      <c r="F482" s="83"/>
      <c r="G482" s="64">
        <v>17</v>
      </c>
    </row>
    <row r="483" spans="1:9" ht="131.25" hidden="1" customHeight="1" x14ac:dyDescent="0.3">
      <c r="A483" s="62">
        <v>474</v>
      </c>
      <c r="B483" s="50">
        <v>1006</v>
      </c>
      <c r="C483" s="2" t="s">
        <v>328</v>
      </c>
      <c r="D483" s="2"/>
      <c r="E483" s="77" t="s">
        <v>332</v>
      </c>
      <c r="F483" s="77"/>
      <c r="G483" s="28">
        <f>G484+G485</f>
        <v>6837.8</v>
      </c>
    </row>
    <row r="484" spans="1:9" ht="13" hidden="1" x14ac:dyDescent="0.25">
      <c r="A484" s="62">
        <v>475</v>
      </c>
      <c r="B484" s="51">
        <v>1006</v>
      </c>
      <c r="C484" s="4" t="s">
        <v>328</v>
      </c>
      <c r="D484" s="4" t="s">
        <v>44</v>
      </c>
      <c r="E484" s="83" t="s">
        <v>45</v>
      </c>
      <c r="F484" s="83"/>
      <c r="G484" s="64">
        <v>4856</v>
      </c>
    </row>
    <row r="485" spans="1:9" ht="26" hidden="1" x14ac:dyDescent="0.25">
      <c r="A485" s="62">
        <v>476</v>
      </c>
      <c r="B485" s="51">
        <v>1006</v>
      </c>
      <c r="C485" s="4" t="s">
        <v>328</v>
      </c>
      <c r="D485" s="4">
        <v>240</v>
      </c>
      <c r="E485" s="83" t="s">
        <v>77</v>
      </c>
      <c r="F485" s="83"/>
      <c r="G485" s="64">
        <v>1981.8</v>
      </c>
    </row>
    <row r="486" spans="1:9" ht="15" x14ac:dyDescent="0.3">
      <c r="A486" s="62">
        <v>477</v>
      </c>
      <c r="B486" s="50">
        <v>1100</v>
      </c>
      <c r="C486" s="10"/>
      <c r="D486" s="10"/>
      <c r="E486" s="82" t="s">
        <v>34</v>
      </c>
      <c r="F486" s="105">
        <v>52894</v>
      </c>
      <c r="G486" s="28">
        <f>G487</f>
        <v>54564</v>
      </c>
      <c r="H486" s="73">
        <f>G486-F486</f>
        <v>1670</v>
      </c>
      <c r="I486" s="111">
        <f>G486/F486*100</f>
        <v>103.15725791205053</v>
      </c>
    </row>
    <row r="487" spans="1:9" ht="13" x14ac:dyDescent="0.3">
      <c r="A487" s="62">
        <v>478</v>
      </c>
      <c r="B487" s="50">
        <v>1102</v>
      </c>
      <c r="C487" s="10"/>
      <c r="D487" s="10"/>
      <c r="E487" s="77" t="s">
        <v>41</v>
      </c>
      <c r="F487" s="106">
        <v>52894</v>
      </c>
      <c r="G487" s="28">
        <f>G488</f>
        <v>54564</v>
      </c>
      <c r="H487" s="73">
        <f>G487-F487</f>
        <v>1670</v>
      </c>
      <c r="I487" s="111">
        <f>G487/F487*100</f>
        <v>103.15725791205053</v>
      </c>
    </row>
    <row r="488" spans="1:9" ht="26" hidden="1" x14ac:dyDescent="0.3">
      <c r="A488" s="62">
        <v>479</v>
      </c>
      <c r="B488" s="50">
        <v>1102</v>
      </c>
      <c r="C488" s="10" t="s">
        <v>292</v>
      </c>
      <c r="D488" s="10"/>
      <c r="E488" s="77" t="s">
        <v>478</v>
      </c>
      <c r="F488" s="77"/>
      <c r="G488" s="28">
        <f>G489</f>
        <v>54564</v>
      </c>
    </row>
    <row r="489" spans="1:9" ht="26" hidden="1" x14ac:dyDescent="0.3">
      <c r="A489" s="62">
        <v>480</v>
      </c>
      <c r="B489" s="50">
        <v>1102</v>
      </c>
      <c r="C489" s="10" t="s">
        <v>293</v>
      </c>
      <c r="D489" s="10"/>
      <c r="E489" s="77" t="s">
        <v>414</v>
      </c>
      <c r="F489" s="77"/>
      <c r="G489" s="28">
        <f>G490+G495+G498+G505+G503+G501</f>
        <v>54564</v>
      </c>
    </row>
    <row r="490" spans="1:9" ht="26" hidden="1" x14ac:dyDescent="0.3">
      <c r="A490" s="62">
        <v>481</v>
      </c>
      <c r="B490" s="50">
        <v>1102</v>
      </c>
      <c r="C490" s="10" t="s">
        <v>311</v>
      </c>
      <c r="D490" s="10"/>
      <c r="E490" s="77" t="s">
        <v>144</v>
      </c>
      <c r="F490" s="77"/>
      <c r="G490" s="28">
        <f>G493+G491+G492+G494</f>
        <v>47707</v>
      </c>
    </row>
    <row r="491" spans="1:9" ht="13" hidden="1" x14ac:dyDescent="0.25">
      <c r="A491" s="62">
        <v>482</v>
      </c>
      <c r="B491" s="51">
        <v>1102</v>
      </c>
      <c r="C491" s="12" t="s">
        <v>311</v>
      </c>
      <c r="D491" s="4" t="s">
        <v>44</v>
      </c>
      <c r="E491" s="83" t="s">
        <v>45</v>
      </c>
      <c r="F491" s="83"/>
      <c r="G491" s="58">
        <v>12366</v>
      </c>
    </row>
    <row r="492" spans="1:9" ht="26" hidden="1" x14ac:dyDescent="0.25">
      <c r="A492" s="62">
        <v>483</v>
      </c>
      <c r="B492" s="51">
        <v>1102</v>
      </c>
      <c r="C492" s="12" t="s">
        <v>311</v>
      </c>
      <c r="D492" s="4">
        <v>240</v>
      </c>
      <c r="E492" s="83" t="s">
        <v>77</v>
      </c>
      <c r="F492" s="83"/>
      <c r="G492" s="58">
        <v>2370</v>
      </c>
    </row>
    <row r="493" spans="1:9" ht="13" hidden="1" x14ac:dyDescent="0.25">
      <c r="A493" s="62">
        <v>484</v>
      </c>
      <c r="B493" s="51">
        <v>1102</v>
      </c>
      <c r="C493" s="12" t="s">
        <v>311</v>
      </c>
      <c r="D493" s="4" t="s">
        <v>85</v>
      </c>
      <c r="E493" s="83" t="s">
        <v>86</v>
      </c>
      <c r="F493" s="83"/>
      <c r="G493" s="58">
        <v>32892</v>
      </c>
    </row>
    <row r="494" spans="1:9" ht="13" hidden="1" x14ac:dyDescent="0.25">
      <c r="A494" s="62">
        <v>485</v>
      </c>
      <c r="B494" s="51">
        <v>1102</v>
      </c>
      <c r="C494" s="12" t="s">
        <v>311</v>
      </c>
      <c r="D494" s="4" t="s">
        <v>79</v>
      </c>
      <c r="E494" s="83" t="s">
        <v>80</v>
      </c>
      <c r="F494" s="83"/>
      <c r="G494" s="58">
        <v>79</v>
      </c>
    </row>
    <row r="495" spans="1:9" ht="39" hidden="1" x14ac:dyDescent="0.3">
      <c r="A495" s="62">
        <v>486</v>
      </c>
      <c r="B495" s="50">
        <v>1102</v>
      </c>
      <c r="C495" s="2" t="s">
        <v>294</v>
      </c>
      <c r="D495" s="2"/>
      <c r="E495" s="77" t="s">
        <v>145</v>
      </c>
      <c r="F495" s="77"/>
      <c r="G495" s="28">
        <f>G497+G496</f>
        <v>1000</v>
      </c>
    </row>
    <row r="496" spans="1:9" ht="13" hidden="1" x14ac:dyDescent="0.25">
      <c r="A496" s="62">
        <v>487</v>
      </c>
      <c r="B496" s="51">
        <v>1102</v>
      </c>
      <c r="C496" s="4" t="s">
        <v>294</v>
      </c>
      <c r="D496" s="4" t="s">
        <v>44</v>
      </c>
      <c r="E496" s="83" t="s">
        <v>45</v>
      </c>
      <c r="F496" s="83"/>
      <c r="G496" s="58">
        <v>480</v>
      </c>
    </row>
    <row r="497" spans="1:9" ht="26" hidden="1" x14ac:dyDescent="0.25">
      <c r="A497" s="62">
        <v>488</v>
      </c>
      <c r="B497" s="51">
        <v>1102</v>
      </c>
      <c r="C497" s="12" t="s">
        <v>294</v>
      </c>
      <c r="D497" s="4" t="s">
        <v>78</v>
      </c>
      <c r="E497" s="83" t="s">
        <v>77</v>
      </c>
      <c r="F497" s="83"/>
      <c r="G497" s="58">
        <v>520</v>
      </c>
    </row>
    <row r="498" spans="1:9" ht="39" hidden="1" x14ac:dyDescent="0.3">
      <c r="A498" s="62">
        <v>489</v>
      </c>
      <c r="B498" s="50">
        <v>1102</v>
      </c>
      <c r="C498" s="2" t="s">
        <v>312</v>
      </c>
      <c r="D498" s="2"/>
      <c r="E498" s="77" t="s">
        <v>151</v>
      </c>
      <c r="F498" s="77"/>
      <c r="G498" s="28">
        <f>G500+G499</f>
        <v>35</v>
      </c>
    </row>
    <row r="499" spans="1:9" ht="13" hidden="1" x14ac:dyDescent="0.25">
      <c r="A499" s="62">
        <v>490</v>
      </c>
      <c r="B499" s="51">
        <v>1102</v>
      </c>
      <c r="C499" s="4" t="s">
        <v>312</v>
      </c>
      <c r="D499" s="4" t="s">
        <v>44</v>
      </c>
      <c r="E499" s="83" t="s">
        <v>45</v>
      </c>
      <c r="F499" s="83"/>
      <c r="G499" s="58">
        <v>10</v>
      </c>
    </row>
    <row r="500" spans="1:9" ht="26" hidden="1" x14ac:dyDescent="0.25">
      <c r="A500" s="62">
        <v>491</v>
      </c>
      <c r="B500" s="51">
        <v>1102</v>
      </c>
      <c r="C500" s="12" t="s">
        <v>312</v>
      </c>
      <c r="D500" s="4" t="s">
        <v>78</v>
      </c>
      <c r="E500" s="83" t="s">
        <v>77</v>
      </c>
      <c r="F500" s="83"/>
      <c r="G500" s="58">
        <v>25</v>
      </c>
    </row>
    <row r="501" spans="1:9" ht="39" hidden="1" x14ac:dyDescent="0.3">
      <c r="A501" s="62">
        <v>492</v>
      </c>
      <c r="B501" s="91">
        <v>1102</v>
      </c>
      <c r="C501" s="100" t="s">
        <v>504</v>
      </c>
      <c r="D501" s="88"/>
      <c r="E501" s="93" t="s">
        <v>505</v>
      </c>
      <c r="F501" s="93"/>
      <c r="G501" s="28">
        <f>G502</f>
        <v>350</v>
      </c>
    </row>
    <row r="502" spans="1:9" ht="26" hidden="1" x14ac:dyDescent="0.25">
      <c r="A502" s="62">
        <v>493</v>
      </c>
      <c r="B502" s="92">
        <v>1102</v>
      </c>
      <c r="C502" s="101" t="s">
        <v>504</v>
      </c>
      <c r="D502" s="4" t="s">
        <v>78</v>
      </c>
      <c r="E502" s="83" t="s">
        <v>77</v>
      </c>
      <c r="F502" s="83"/>
      <c r="G502" s="58">
        <v>350</v>
      </c>
    </row>
    <row r="503" spans="1:9" ht="26" hidden="1" x14ac:dyDescent="0.3">
      <c r="A503" s="62">
        <v>494</v>
      </c>
      <c r="B503" s="50">
        <v>1102</v>
      </c>
      <c r="C503" s="10" t="s">
        <v>465</v>
      </c>
      <c r="D503" s="4"/>
      <c r="E503" s="77" t="s">
        <v>459</v>
      </c>
      <c r="F503" s="77"/>
      <c r="G503" s="28">
        <f>G504</f>
        <v>5392</v>
      </c>
    </row>
    <row r="504" spans="1:9" ht="13" hidden="1" x14ac:dyDescent="0.25">
      <c r="A504" s="62">
        <v>495</v>
      </c>
      <c r="B504" s="51">
        <v>1102</v>
      </c>
      <c r="C504" s="12" t="s">
        <v>465</v>
      </c>
      <c r="D504" s="4" t="s">
        <v>90</v>
      </c>
      <c r="E504" s="83" t="s">
        <v>91</v>
      </c>
      <c r="F504" s="83"/>
      <c r="G504" s="58">
        <v>5392</v>
      </c>
    </row>
    <row r="505" spans="1:9" ht="39.65" hidden="1" customHeight="1" x14ac:dyDescent="0.3">
      <c r="A505" s="62">
        <v>496</v>
      </c>
      <c r="B505" s="50">
        <v>1102</v>
      </c>
      <c r="C505" s="10" t="s">
        <v>457</v>
      </c>
      <c r="D505" s="4"/>
      <c r="E505" s="77" t="s">
        <v>458</v>
      </c>
      <c r="F505" s="77"/>
      <c r="G505" s="28">
        <f>G506</f>
        <v>80</v>
      </c>
    </row>
    <row r="506" spans="1:9" ht="13" hidden="1" x14ac:dyDescent="0.25">
      <c r="A506" s="62">
        <v>497</v>
      </c>
      <c r="B506" s="51">
        <v>1102</v>
      </c>
      <c r="C506" s="12" t="s">
        <v>457</v>
      </c>
      <c r="D506" s="4" t="s">
        <v>85</v>
      </c>
      <c r="E506" s="83" t="s">
        <v>86</v>
      </c>
      <c r="F506" s="83"/>
      <c r="G506" s="58">
        <v>80</v>
      </c>
    </row>
    <row r="507" spans="1:9" ht="15" x14ac:dyDescent="0.3">
      <c r="A507" s="62">
        <v>498</v>
      </c>
      <c r="B507" s="50">
        <v>1200</v>
      </c>
      <c r="C507" s="12"/>
      <c r="D507" s="29"/>
      <c r="E507" s="82" t="s">
        <v>71</v>
      </c>
      <c r="F507" s="105">
        <v>505</v>
      </c>
      <c r="G507" s="28">
        <f>G508</f>
        <v>530</v>
      </c>
      <c r="H507" s="73">
        <f>G507-F507</f>
        <v>25</v>
      </c>
      <c r="I507" s="111">
        <f>G507/F507*100</f>
        <v>104.95049504950495</v>
      </c>
    </row>
    <row r="508" spans="1:9" ht="13" x14ac:dyDescent="0.3">
      <c r="A508" s="62">
        <v>499</v>
      </c>
      <c r="B508" s="50">
        <v>1202</v>
      </c>
      <c r="C508" s="10"/>
      <c r="D508" s="39"/>
      <c r="E508" s="77" t="s">
        <v>102</v>
      </c>
      <c r="F508" s="106">
        <v>505</v>
      </c>
      <c r="G508" s="28">
        <f>G509</f>
        <v>530</v>
      </c>
      <c r="H508" s="73">
        <f>G508-F508</f>
        <v>25</v>
      </c>
      <c r="I508" s="111">
        <f>G508/F508*100</f>
        <v>104.95049504950495</v>
      </c>
    </row>
    <row r="509" spans="1:9" ht="13" hidden="1" x14ac:dyDescent="0.3">
      <c r="A509" s="62">
        <v>500</v>
      </c>
      <c r="B509" s="50">
        <v>1202</v>
      </c>
      <c r="C509" s="2" t="s">
        <v>189</v>
      </c>
      <c r="D509" s="2"/>
      <c r="E509" s="77" t="s">
        <v>156</v>
      </c>
      <c r="F509" s="77"/>
      <c r="G509" s="28">
        <f>G510</f>
        <v>530</v>
      </c>
    </row>
    <row r="510" spans="1:9" ht="26" hidden="1" x14ac:dyDescent="0.3">
      <c r="A510" s="62">
        <v>501</v>
      </c>
      <c r="B510" s="50">
        <v>1202</v>
      </c>
      <c r="C510" s="10" t="s">
        <v>313</v>
      </c>
      <c r="D510" s="39"/>
      <c r="E510" s="77" t="s">
        <v>101</v>
      </c>
      <c r="F510" s="77"/>
      <c r="G510" s="28">
        <f>G511</f>
        <v>530</v>
      </c>
    </row>
    <row r="511" spans="1:9" ht="39" hidden="1" x14ac:dyDescent="0.25">
      <c r="A511" s="62">
        <v>502</v>
      </c>
      <c r="B511" s="51">
        <v>1202</v>
      </c>
      <c r="C511" s="12" t="s">
        <v>313</v>
      </c>
      <c r="D511" s="4" t="s">
        <v>56</v>
      </c>
      <c r="E511" s="83" t="s">
        <v>517</v>
      </c>
      <c r="F511" s="83"/>
      <c r="G511" s="58">
        <v>530</v>
      </c>
    </row>
    <row r="512" spans="1:9" ht="14.5" customHeight="1" x14ac:dyDescent="0.3">
      <c r="A512" s="62">
        <v>503</v>
      </c>
      <c r="B512" s="50">
        <v>1300</v>
      </c>
      <c r="C512" s="10"/>
      <c r="D512" s="10"/>
      <c r="E512" s="82" t="s">
        <v>519</v>
      </c>
      <c r="F512" s="105">
        <v>15.3</v>
      </c>
      <c r="G512" s="28">
        <f>G513</f>
        <v>3.8</v>
      </c>
      <c r="H512" s="73">
        <f>G512-F512</f>
        <v>-11.5</v>
      </c>
      <c r="I512" s="111">
        <f>G512/F512*100</f>
        <v>24.83660130718954</v>
      </c>
    </row>
    <row r="513" spans="1:9" ht="26" x14ac:dyDescent="0.3">
      <c r="A513" s="62">
        <v>504</v>
      </c>
      <c r="B513" s="50">
        <v>1301</v>
      </c>
      <c r="C513" s="2"/>
      <c r="D513" s="2"/>
      <c r="E513" s="77" t="s">
        <v>520</v>
      </c>
      <c r="F513" s="106">
        <v>15.3</v>
      </c>
      <c r="G513" s="28">
        <f>G514</f>
        <v>3.8</v>
      </c>
      <c r="H513" s="73">
        <f>G513-F513</f>
        <v>-11.5</v>
      </c>
      <c r="I513" s="111">
        <f>G513/F513*100</f>
        <v>24.83660130718954</v>
      </c>
    </row>
    <row r="514" spans="1:9" ht="26" hidden="1" x14ac:dyDescent="0.3">
      <c r="A514" s="62">
        <v>505</v>
      </c>
      <c r="B514" s="50">
        <v>1301</v>
      </c>
      <c r="C514" s="2" t="s">
        <v>252</v>
      </c>
      <c r="D514" s="2"/>
      <c r="E514" s="77" t="s">
        <v>397</v>
      </c>
      <c r="F514" s="77"/>
      <c r="G514" s="28">
        <f>G515</f>
        <v>3.8</v>
      </c>
    </row>
    <row r="515" spans="1:9" ht="26" hidden="1" x14ac:dyDescent="0.3">
      <c r="A515" s="62">
        <v>506</v>
      </c>
      <c r="B515" s="50">
        <v>1301</v>
      </c>
      <c r="C515" s="2" t="s">
        <v>314</v>
      </c>
      <c r="D515" s="2"/>
      <c r="E515" s="77" t="s">
        <v>110</v>
      </c>
      <c r="F515" s="77"/>
      <c r="G515" s="28">
        <f>G516</f>
        <v>3.8</v>
      </c>
    </row>
    <row r="516" spans="1:9" ht="13" hidden="1" x14ac:dyDescent="0.25">
      <c r="A516" s="62">
        <v>507</v>
      </c>
      <c r="B516" s="51">
        <v>1301</v>
      </c>
      <c r="C516" s="4" t="s">
        <v>314</v>
      </c>
      <c r="D516" s="4" t="s">
        <v>82</v>
      </c>
      <c r="E516" s="83" t="s">
        <v>83</v>
      </c>
      <c r="F516" s="83"/>
      <c r="G516" s="58">
        <v>3.8</v>
      </c>
    </row>
    <row r="517" spans="1:9" ht="13" x14ac:dyDescent="0.3">
      <c r="A517" s="62">
        <v>508</v>
      </c>
      <c r="B517" s="51"/>
      <c r="C517" s="4"/>
      <c r="D517" s="4"/>
      <c r="E517" s="5" t="s">
        <v>32</v>
      </c>
      <c r="F517" s="106">
        <v>1532296</v>
      </c>
      <c r="G517" s="28">
        <f>G9+G93+G99+G139+G211+G277+G294+G410+G435+G486+G512+G507</f>
        <v>1555518.1</v>
      </c>
      <c r="H517" s="73">
        <f>G517-F517</f>
        <v>23222.100000000093</v>
      </c>
      <c r="I517" s="111">
        <f>G517/F517*100</f>
        <v>101.51551005810889</v>
      </c>
    </row>
    <row r="518" spans="1:9" x14ac:dyDescent="0.25">
      <c r="A518" s="103"/>
      <c r="C518" s="67"/>
      <c r="E518" s="66"/>
      <c r="F518" s="66"/>
      <c r="H518" s="59"/>
    </row>
    <row r="519" spans="1:9" x14ac:dyDescent="0.25">
      <c r="A519" s="103"/>
      <c r="D519" s="65"/>
      <c r="E519" s="59"/>
      <c r="F519" s="59"/>
      <c r="G519" s="59"/>
      <c r="H519" s="33"/>
    </row>
    <row r="520" spans="1:9" s="24" customFormat="1" ht="48.75" hidden="1" customHeight="1" x14ac:dyDescent="0.3">
      <c r="A520" s="103"/>
      <c r="B520"/>
      <c r="C520"/>
      <c r="D520" s="59" t="s">
        <v>344</v>
      </c>
      <c r="E520" s="33"/>
      <c r="F520" s="33"/>
      <c r="G520" s="33">
        <f>493803.9+82980.1+1390.5+329.2+16724.4</f>
        <v>595228.1</v>
      </c>
    </row>
    <row r="521" spans="1:9" s="24" customFormat="1" ht="13" hidden="1" x14ac:dyDescent="0.3">
      <c r="A521" s="103"/>
      <c r="B521"/>
      <c r="C521"/>
      <c r="D521" s="24" t="s">
        <v>345</v>
      </c>
      <c r="E521" s="98"/>
      <c r="F521" s="98"/>
      <c r="G521" s="72">
        <f>949672+7618+3000</f>
        <v>960290</v>
      </c>
    </row>
    <row r="522" spans="1:9" s="24" customFormat="1" ht="13" hidden="1" x14ac:dyDescent="0.3">
      <c r="A522" s="103"/>
      <c r="B522"/>
      <c r="C522"/>
      <c r="D522" s="24" t="s">
        <v>346</v>
      </c>
      <c r="E522" s="98">
        <f>E520+E521</f>
        <v>0</v>
      </c>
      <c r="F522" s="98"/>
      <c r="G522" s="72">
        <f>SUM(G520:G521)</f>
        <v>1555518.1</v>
      </c>
    </row>
    <row r="523" spans="1:9" hidden="1" x14ac:dyDescent="0.25"/>
    <row r="524" spans="1:9" hidden="1" x14ac:dyDescent="0.25">
      <c r="G524"/>
    </row>
    <row r="525" spans="1:9" x14ac:dyDescent="0.25">
      <c r="G525"/>
    </row>
    <row r="526" spans="1:9" x14ac:dyDescent="0.25">
      <c r="G526"/>
    </row>
  </sheetData>
  <autoFilter ref="A7:G522" xr:uid="{00000000-0009-0000-0000-000003000000}">
    <filterColumn colId="2">
      <filters blank="1"/>
    </filterColumn>
    <filterColumn colId="3">
      <filters blank="1"/>
    </filterColumn>
  </autoFilter>
  <mergeCells count="5">
    <mergeCell ref="D1:G1"/>
    <mergeCell ref="D2:G2"/>
    <mergeCell ref="D3:G3"/>
    <mergeCell ref="D4:G4"/>
    <mergeCell ref="A5:G5"/>
  </mergeCells>
  <pageMargins left="0.25" right="0.17" top="0.18" bottom="0.18" header="0" footer="0"/>
  <pageSetup paperSize="9" scale="85" fitToHeight="2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Прил.4-2024г.  </vt:lpstr>
      <vt:lpstr>Прил.2-2024г.</vt:lpstr>
      <vt:lpstr>Прил.3 кратко</vt:lpstr>
      <vt:lpstr>Прил.4,-2024г.</vt:lpstr>
      <vt:lpstr>СРАВНЕНИЕ1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Cheremnih</cp:lastModifiedBy>
  <cp:lastPrinted>2025-04-24T05:04:11Z</cp:lastPrinted>
  <dcterms:created xsi:type="dcterms:W3CDTF">1996-10-08T23:32:33Z</dcterms:created>
  <dcterms:modified xsi:type="dcterms:W3CDTF">2025-04-28T05:34:35Z</dcterms:modified>
</cp:coreProperties>
</file>